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2.xml" ContentType="application/vnd.ms-office.chartstyle+xml"/>
  <Override PartName="/xl/charts/colors2.xml" ContentType="application/vnd.ms-office.chartcolorstyle+xml"/>
  <Override PartName="/xl/charts/chart21.xml" ContentType="application/vnd.openxmlformats-officedocument.drawingml.chart+xml"/>
  <Override PartName="/xl/charts/style3.xml" ContentType="application/vnd.ms-office.chartstyle+xml"/>
  <Override PartName="/xl/charts/colors3.xml" ContentType="application/vnd.ms-office.chartcolorstyle+xml"/>
  <Override PartName="/xl/charts/chart2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23.xml" ContentType="application/vnd.openxmlformats-officedocument.drawingml.chart+xml"/>
  <Override PartName="/xl/charts/style5.xml" ContentType="application/vnd.ms-office.chartstyle+xml"/>
  <Override PartName="/xl/charts/colors5.xml" ContentType="application/vnd.ms-office.chartcolorstyle+xml"/>
  <Override PartName="/xl/charts/chart2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charts/chart25.xml" ContentType="application/vnd.openxmlformats-officedocument.drawingml.chart+xml"/>
  <Override PartName="/xl/charts/style7.xml" ContentType="application/vnd.ms-office.chartstyle+xml"/>
  <Override PartName="/xl/charts/colors7.xml" ContentType="application/vnd.ms-office.chartcolorstyle+xml"/>
  <Override PartName="/xl/charts/chart26.xml" ContentType="application/vnd.openxmlformats-officedocument.drawingml.chart+xml"/>
  <Override PartName="/xl/charts/style8.xml" ContentType="application/vnd.ms-office.chartstyle+xml"/>
  <Override PartName="/xl/charts/colors8.xml" ContentType="application/vnd.ms-office.chartcolorstyle+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28.xml" ContentType="application/vnd.openxmlformats-officedocument.drawingml.chart+xml"/>
  <Override PartName="/xl/charts/style10.xml" ContentType="application/vnd.ms-office.chartstyle+xml"/>
  <Override PartName="/xl/charts/colors10.xml" ContentType="application/vnd.ms-office.chartcolorstyle+xml"/>
  <Override PartName="/xl/charts/chart29.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7.xml" ContentType="application/vnd.openxmlformats-officedocument.drawing+xml"/>
  <Override PartName="/xl/charts/chart32.xml" ContentType="application/vnd.openxmlformats-officedocument.drawingml.chart+xml"/>
  <Override PartName="/xl/drawings/drawing18.xml" ContentType="application/vnd.openxmlformats-officedocument.drawingml.chartshapes+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drawings/drawing2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harts/chart39.xml" ContentType="application/vnd.openxmlformats-officedocument.drawingml.chart+xml"/>
  <Override PartName="/xl/charts/style12.xml" ContentType="application/vnd.ms-office.chartstyle+xml"/>
  <Override PartName="/xl/charts/colors12.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drawings/drawing23.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24.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5.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27.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28.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29.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drawings/drawing30.xml" ContentType="application/vnd.openxmlformats-officedocument.drawing+xml"/>
  <Override PartName="/xl/charts/chart63.xml" ContentType="application/vnd.openxmlformats-officedocument.drawingml.chart+xml"/>
  <Override PartName="/xl/charts/style13.xml" ContentType="application/vnd.ms-office.chartstyle+xml"/>
  <Override PartName="/xl/charts/colors13.xml" ContentType="application/vnd.ms-office.chartcolorstyle+xml"/>
  <Override PartName="/xl/charts/chart6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1.xml" ContentType="application/vnd.openxmlformats-officedocument.drawing+xml"/>
  <Override PartName="/xl/drawings/drawing32.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3.xml" ContentType="application/vnd.openxmlformats-officedocument.drawing+xml"/>
  <Override PartName="/xl/charts/chart67.xml" ContentType="application/vnd.openxmlformats-officedocument.drawingml.chart+xml"/>
  <Override PartName="/xl/drawings/drawing34.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35.xml" ContentType="application/vnd.openxmlformats-officedocument.drawing+xml"/>
  <Override PartName="/xl/charts/chart70.xml" ContentType="application/vnd.openxmlformats-officedocument.drawingml.chart+xml"/>
  <Override PartName="/xl/drawings/drawing36.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37.xml" ContentType="application/vnd.openxmlformats-officedocument.drawing+xml"/>
  <Override PartName="/xl/drawings/drawing38.xml" ContentType="application/vnd.openxmlformats-officedocument.drawing+xml"/>
  <Override PartName="/xl/charts/chart75.xml" ContentType="application/vnd.openxmlformats-officedocument.drawingml.chart+xml"/>
  <Override PartName="/xl/drawings/drawing39.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drawings/drawing40.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drawings/drawing41.xml" ContentType="application/vnd.openxmlformats-officedocument.drawing+xml"/>
  <Override PartName="/xl/charts/chart84.xml" ContentType="application/vnd.openxmlformats-officedocument.drawingml.chart+xml"/>
  <Override PartName="/xl/drawings/drawing42.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drawings/drawing43.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drawings/drawing44.xml" ContentType="application/vnd.openxmlformats-officedocument.drawing+xml"/>
  <Override PartName="/xl/charts/chart90.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codeName="ThisWorkbook"/>
  <mc:AlternateContent xmlns:mc="http://schemas.openxmlformats.org/markup-compatibility/2006">
    <mc:Choice Requires="x15">
      <x15ac:absPath xmlns:x15ac="http://schemas.microsoft.com/office/spreadsheetml/2010/11/ac" url="\\fsp\Statistika\PLYN\Plyn statistika\Plyn - Rok\2025\"/>
    </mc:Choice>
  </mc:AlternateContent>
  <xr:revisionPtr revIDLastSave="0" documentId="13_ncr:1_{D83B3DA6-4363-4DF2-8258-39F6A9FC1208}" xr6:coauthVersionLast="47" xr6:coauthVersionMax="47" xr10:uidLastSave="{00000000-0000-0000-0000-000000000000}"/>
  <bookViews>
    <workbookView xWindow="-120" yWindow="-120" windowWidth="29040" windowHeight="15720" tabRatio="653" xr2:uid="{00000000-000D-0000-FFFF-FFFF00000000}"/>
  </bookViews>
  <sheets>
    <sheet name="Titulní" sheetId="221" r:id="rId1"/>
    <sheet name="Obsah" sheetId="52" r:id="rId2"/>
    <sheet name="Úvod" sheetId="214" r:id="rId3"/>
    <sheet name="1" sheetId="75" r:id="rId4"/>
    <sheet name="2" sheetId="58" r:id="rId5"/>
    <sheet name="3.1" sheetId="128" r:id="rId6"/>
    <sheet name="3.2" sheetId="216" r:id="rId7"/>
    <sheet name="3.3" sheetId="129" r:id="rId8"/>
    <sheet name="3.4" sheetId="179" r:id="rId9"/>
    <sheet name="3.5" sheetId="176" r:id="rId10"/>
    <sheet name="4.1" sheetId="198" r:id="rId11"/>
    <sheet name="4.2" sheetId="98" r:id="rId12"/>
    <sheet name="5.1" sheetId="196" r:id="rId13"/>
    <sheet name="5.2" sheetId="177" r:id="rId14"/>
    <sheet name="5.3" sheetId="220" r:id="rId15"/>
    <sheet name="6.1" sheetId="121" r:id="rId16"/>
    <sheet name="6.2" sheetId="122" r:id="rId17"/>
    <sheet name="6.3" sheetId="119" r:id="rId18"/>
    <sheet name="6.4" sheetId="64" r:id="rId19"/>
    <sheet name="6.5" sheetId="89" r:id="rId20"/>
    <sheet name="6.6" sheetId="90" r:id="rId21"/>
    <sheet name="6.7" sheetId="65" r:id="rId22"/>
    <sheet name="7.1" sheetId="101" r:id="rId23"/>
    <sheet name="7.2" sheetId="123" r:id="rId24"/>
    <sheet name="7.3" sheetId="203" r:id="rId25"/>
    <sheet name="7.4" sheetId="207" r:id="rId26"/>
    <sheet name="7.5" sheetId="208" r:id="rId27"/>
    <sheet name="8.1" sheetId="169" r:id="rId28"/>
    <sheet name="8.2" sheetId="166" r:id="rId29"/>
    <sheet name="8.3" sheetId="170" r:id="rId30"/>
    <sheet name="8.4" sheetId="171" r:id="rId31"/>
    <sheet name="8.5" sheetId="172" r:id="rId32"/>
    <sheet name="8.6" sheetId="173" r:id="rId33"/>
    <sheet name="8.7" sheetId="174" r:id="rId34"/>
    <sheet name="8.8" sheetId="124" r:id="rId35"/>
    <sheet name="8.9" sheetId="202" r:id="rId36"/>
    <sheet name="9.1" sheetId="110" r:id="rId37"/>
    <sheet name="9.2" sheetId="132" r:id="rId38"/>
    <sheet name="9.3" sheetId="200" r:id="rId39"/>
    <sheet name="9.4" sheetId="168" r:id="rId40"/>
    <sheet name="9.5" sheetId="204" r:id="rId41"/>
    <sheet name="10" sheetId="205" r:id="rId42"/>
    <sheet name="11.1" sheetId="112" r:id="rId43"/>
    <sheet name="11.2" sheetId="114" r:id="rId44"/>
    <sheet name="11.3" sheetId="150" r:id="rId45"/>
    <sheet name="11.4" sheetId="134" r:id="rId46"/>
    <sheet name="11.5" sheetId="193" r:id="rId47"/>
    <sheet name="12.1" sheetId="190" r:id="rId48"/>
    <sheet name="12.2" sheetId="209" r:id="rId49"/>
    <sheet name="12.3" sheetId="192" r:id="rId50"/>
    <sheet name="13" sheetId="184" r:id="rId51"/>
  </sheets>
  <definedNames>
    <definedName name="Datum_OTE" localSheetId="0">"30. 4. 2026"</definedName>
    <definedName name="Datum_OTE">"2. 5. 2017"</definedName>
    <definedName name="_xlnm.Print_Area" localSheetId="3">'1'!$A$1:$B$51</definedName>
    <definedName name="_xlnm.Print_Area" localSheetId="41">'10'!$A$1:$U$68</definedName>
    <definedName name="_xlnm.Print_Area" localSheetId="42">'11.1'!$A$1:$K$114</definedName>
    <definedName name="_xlnm.Print_Area" localSheetId="43">'11.2'!$A$1:$Q$45</definedName>
    <definedName name="_xlnm.Print_Area" localSheetId="44">'11.3'!$A$1:$P$59</definedName>
    <definedName name="_xlnm.Print_Area" localSheetId="45">'11.4'!$A$1:$R$123</definedName>
    <definedName name="_xlnm.Print_Area" localSheetId="46">'11.5'!$A$1:$P$62</definedName>
    <definedName name="_xlnm.Print_Area" localSheetId="47">'12.1'!$A$1:$I$143</definedName>
    <definedName name="_xlnm.Print_Area" localSheetId="48">'12.2'!$A$1:$Q$127</definedName>
    <definedName name="_xlnm.Print_Area" localSheetId="49">'12.3'!$A$1:$T$62</definedName>
    <definedName name="_xlnm.Print_Area" localSheetId="50">'13'!$A$1:$U$25</definedName>
    <definedName name="_xlnm.Print_Area" localSheetId="4">'2'!$A$1:$B$138</definedName>
    <definedName name="_xlnm.Print_Area" localSheetId="5">'3.1'!$A$1:$K$56</definedName>
    <definedName name="_xlnm.Print_Area" localSheetId="6">'3.2'!$A$1:$O$48</definedName>
    <definedName name="_xlnm.Print_Area" localSheetId="7">'3.3'!$A$1:$S$37</definedName>
    <definedName name="_xlnm.Print_Area" localSheetId="8">'3.4'!$A$1:$S$36</definedName>
    <definedName name="_xlnm.Print_Area" localSheetId="9">'3.5'!$A$1:$Q$42</definedName>
    <definedName name="_xlnm.Print_Area" localSheetId="10">'4.1'!$A$1:$N$33</definedName>
    <definedName name="_xlnm.Print_Area" localSheetId="11">'4.2'!$A$1:$N$39</definedName>
    <definedName name="_xlnm.Print_Area" localSheetId="12">'5.1'!$A$1:$H$67</definedName>
    <definedName name="_xlnm.Print_Area" localSheetId="13">'5.2'!$A$1:$J$41</definedName>
    <definedName name="_xlnm.Print_Area" localSheetId="14">'5.3'!$A$1:$J$37</definedName>
    <definedName name="_xlnm.Print_Area" localSheetId="15">'6.1'!$A$1:$Q$27</definedName>
    <definedName name="_xlnm.Print_Area" localSheetId="16">'6.2'!$A$1:$Q$25</definedName>
    <definedName name="_xlnm.Print_Area" localSheetId="17">'6.3'!$A$1:$Q$29</definedName>
    <definedName name="_xlnm.Print_Area" localSheetId="18">'6.4'!$A$1:$M$57</definedName>
    <definedName name="_xlnm.Print_Area" localSheetId="19">'6.5'!$A$1:$M$44</definedName>
    <definedName name="_xlnm.Print_Area" localSheetId="20">'6.6'!$A$1:$I$58</definedName>
    <definedName name="_xlnm.Print_Area" localSheetId="21">'6.7'!$A$1:$L$58</definedName>
    <definedName name="_xlnm.Print_Area" localSheetId="22">'7.1'!$A$1:$L$55</definedName>
    <definedName name="_xlnm.Print_Area" localSheetId="23">'7.2'!$A$1:$K$52</definedName>
    <definedName name="_xlnm.Print_Area" localSheetId="24">'7.3'!$A$1:$G$37</definedName>
    <definedName name="_xlnm.Print_Area" localSheetId="25">'7.4'!$A$1:$L$60</definedName>
    <definedName name="_xlnm.Print_Area" localSheetId="26">'7.5'!$A$1:$M$59</definedName>
    <definedName name="_xlnm.Print_Area" localSheetId="27">'8.1'!$A$1:$P$41</definedName>
    <definedName name="_xlnm.Print_Area" localSheetId="28">'8.2'!$A$1:$P$39</definedName>
    <definedName name="_xlnm.Print_Area" localSheetId="29">'8.3'!$A$1:$P$39</definedName>
    <definedName name="_xlnm.Print_Area" localSheetId="30">'8.4'!$A$1:$P$39</definedName>
    <definedName name="_xlnm.Print_Area" localSheetId="31">'8.5'!$A$1:$P$39</definedName>
    <definedName name="_xlnm.Print_Area" localSheetId="32">'8.6'!$A$1:$P$39</definedName>
    <definedName name="_xlnm.Print_Area" localSheetId="33">'8.7'!$A$1:$R$38</definedName>
    <definedName name="_xlnm.Print_Area" localSheetId="34">'8.8'!$A$1:$R$39</definedName>
    <definedName name="_xlnm.Print_Area" localSheetId="35">'8.9'!$A$1:$I$53</definedName>
    <definedName name="_xlnm.Print_Area" localSheetId="36">'9.1'!$A$1:$K$58</definedName>
    <definedName name="_xlnm.Print_Area" localSheetId="37">'9.2'!$A$1:$K$44</definedName>
    <definedName name="_xlnm.Print_Area" localSheetId="38">'9.3'!$A$1:$J$68</definedName>
    <definedName name="_xlnm.Print_Area" localSheetId="39">'9.4'!$A$1:$N$40</definedName>
    <definedName name="_xlnm.Print_Area" localSheetId="40">'9.5'!$A$1:$M$41</definedName>
    <definedName name="_xlnm.Print_Area" localSheetId="1">Obsah!$A$1:$C$59</definedName>
    <definedName name="_xlnm.Print_Area" localSheetId="0">Titulní!$A$1:$B$11</definedName>
    <definedName name="_xlnm.Print_Area" localSheetId="2">Úvod!$A$1:$A$70</definedName>
    <definedName name="OLE_LINK107" localSheetId="2">Úvod!$A$3</definedName>
    <definedName name="OLE_LINK42" localSheetId="4">'2'!$A$4</definedName>
    <definedName name="OLE_LINK42" localSheetId="2">Úvod!$A$4</definedName>
    <definedName name="OLE_LINK43" localSheetId="4">'2'!$A$4</definedName>
    <definedName name="OLE_LINK43" localSheetId="2">Úvod!$A$4</definedName>
    <definedName name="OLE_LINK6" localSheetId="4">'2'!$A$7</definedName>
    <definedName name="OLE_LINK6" localSheetId="2">Úvod!#REF!</definedName>
    <definedName name="OLE_LINK7" localSheetId="4">'2'!$A$7</definedName>
    <definedName name="OLE_LINK7" localSheetId="2">Úvod!#REF!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68" l="1"/>
  <c r="G16" i="112"/>
  <c r="W5" i="192"/>
  <c r="E49" i="128"/>
  <c r="D49" i="128"/>
  <c r="D42" i="128"/>
  <c r="T16" i="112"/>
  <c r="H25" i="166" l="1"/>
  <c r="H36" i="166"/>
  <c r="G7" i="166"/>
  <c r="F7" i="166"/>
  <c r="E7" i="166"/>
  <c r="H9" i="169"/>
  <c r="P6" i="129" l="1"/>
  <c r="P17" i="129"/>
  <c r="P16" i="129"/>
  <c r="P15" i="129"/>
  <c r="P14" i="129"/>
  <c r="P13" i="129"/>
  <c r="P12" i="129"/>
  <c r="P11" i="129"/>
  <c r="P10" i="129"/>
  <c r="P9" i="129"/>
  <c r="P8" i="129"/>
  <c r="P7" i="129"/>
  <c r="M17" i="129"/>
  <c r="M16" i="129"/>
  <c r="M15" i="129"/>
  <c r="M14" i="129"/>
  <c r="M13" i="129"/>
  <c r="M12" i="129"/>
  <c r="M11" i="129"/>
  <c r="M10" i="129"/>
  <c r="M9" i="129"/>
  <c r="M8" i="129"/>
  <c r="M7" i="129"/>
  <c r="M6" i="129"/>
  <c r="G17" i="129"/>
  <c r="G16" i="129"/>
  <c r="G15" i="129"/>
  <c r="G14" i="129"/>
  <c r="G13" i="129"/>
  <c r="G12" i="129"/>
  <c r="G11" i="129"/>
  <c r="G10" i="129"/>
  <c r="G9" i="129"/>
  <c r="G8" i="129"/>
  <c r="G7" i="129"/>
  <c r="G6" i="129"/>
  <c r="D7" i="129"/>
  <c r="D8" i="129"/>
  <c r="D9" i="129"/>
  <c r="D10" i="129"/>
  <c r="D11" i="129"/>
  <c r="D12" i="129"/>
  <c r="D13" i="129"/>
  <c r="D14" i="129"/>
  <c r="D15" i="129"/>
  <c r="D16" i="129"/>
  <c r="D17" i="129"/>
  <c r="D6" i="129"/>
  <c r="D48" i="128" l="1"/>
  <c r="D50" i="128"/>
  <c r="D51" i="128" s="1"/>
  <c r="E48" i="128"/>
  <c r="E50" i="128" l="1"/>
  <c r="E51" i="128" s="1"/>
  <c r="D38" i="128"/>
  <c r="E38" i="128"/>
  <c r="D39" i="128"/>
  <c r="E39" i="128"/>
  <c r="E37" i="128"/>
  <c r="D37" i="128"/>
  <c r="E36" i="128"/>
  <c r="D36" i="128"/>
  <c r="E33" i="128"/>
  <c r="D33" i="128"/>
  <c r="D26" i="128"/>
  <c r="E26" i="128"/>
  <c r="D27" i="128"/>
  <c r="E27" i="128"/>
  <c r="D28" i="128"/>
  <c r="E28" i="128"/>
  <c r="D29" i="128"/>
  <c r="E29" i="128"/>
  <c r="E25" i="128"/>
  <c r="D25" i="128"/>
  <c r="E24" i="128"/>
  <c r="D24" i="128"/>
  <c r="E19" i="128"/>
  <c r="D19" i="128"/>
  <c r="D13" i="128"/>
  <c r="E13" i="128"/>
  <c r="D14" i="128"/>
  <c r="E14" i="128"/>
  <c r="E12" i="128"/>
  <c r="D12" i="128"/>
  <c r="E11" i="128"/>
  <c r="D11" i="128"/>
  <c r="E8" i="128"/>
  <c r="D8" i="128"/>
  <c r="E42" i="128"/>
  <c r="I8" i="202" l="1"/>
  <c r="I34" i="202"/>
  <c r="O16" i="112" l="1"/>
  <c r="D18" i="220"/>
  <c r="D19" i="220"/>
  <c r="D20" i="220"/>
  <c r="D21" i="220"/>
  <c r="D17" i="220"/>
  <c r="W6" i="192"/>
  <c r="V6" i="192"/>
  <c r="V7" i="192"/>
  <c r="W7" i="192"/>
  <c r="V8" i="192"/>
  <c r="W8" i="192"/>
  <c r="V9" i="192"/>
  <c r="W9" i="192"/>
  <c r="V10" i="192"/>
  <c r="W10" i="192"/>
  <c r="V11" i="192"/>
  <c r="W11" i="192"/>
  <c r="V12" i="192"/>
  <c r="W12" i="192"/>
  <c r="V13" i="192"/>
  <c r="W13" i="192"/>
  <c r="V14" i="192"/>
  <c r="W14" i="192"/>
  <c r="V15" i="192"/>
  <c r="W15" i="192"/>
  <c r="V16" i="192"/>
  <c r="W16" i="192"/>
  <c r="V17" i="192"/>
  <c r="W17" i="192"/>
  <c r="V18" i="192"/>
  <c r="W18" i="192"/>
  <c r="V19" i="192"/>
  <c r="W19" i="192"/>
  <c r="V20" i="192"/>
  <c r="W20" i="192"/>
  <c r="V21" i="192"/>
  <c r="W21" i="192"/>
  <c r="V22" i="192"/>
  <c r="W22" i="192"/>
  <c r="V23" i="192"/>
  <c r="W23" i="192"/>
  <c r="V24" i="192"/>
  <c r="W24" i="192"/>
  <c r="V25" i="192"/>
  <c r="W25" i="192"/>
  <c r="V26" i="192"/>
  <c r="W26" i="192"/>
  <c r="V27" i="192"/>
  <c r="W27" i="192"/>
  <c r="V28" i="192"/>
  <c r="W28" i="192"/>
  <c r="V29" i="192"/>
  <c r="W29" i="192"/>
  <c r="V30" i="192"/>
  <c r="W30" i="192"/>
  <c r="V31" i="192"/>
  <c r="W31" i="192"/>
  <c r="V32" i="192"/>
  <c r="W32" i="192"/>
  <c r="V33" i="192"/>
  <c r="W33" i="192"/>
  <c r="V34" i="192"/>
  <c r="W34" i="192"/>
  <c r="V35" i="192"/>
  <c r="W35" i="192"/>
  <c r="V36" i="192"/>
  <c r="W36" i="192"/>
  <c r="V37" i="192"/>
  <c r="W37" i="192"/>
  <c r="V38" i="192"/>
  <c r="W38" i="192"/>
  <c r="V39" i="192"/>
  <c r="W39" i="192"/>
  <c r="V40" i="192"/>
  <c r="W40" i="192"/>
  <c r="V41" i="192"/>
  <c r="W41" i="192"/>
  <c r="V42" i="192"/>
  <c r="W42" i="192"/>
  <c r="V43" i="192"/>
  <c r="W43" i="192"/>
  <c r="V44" i="192"/>
  <c r="W44" i="192"/>
  <c r="V5" i="192"/>
  <c r="T29" i="123" l="1"/>
  <c r="C17" i="220" l="1"/>
  <c r="C18" i="220"/>
  <c r="C19" i="220"/>
  <c r="C20" i="220"/>
  <c r="C21" i="220"/>
  <c r="C16" i="220" l="1"/>
  <c r="B18" i="220"/>
  <c r="B19" i="220"/>
  <c r="B20" i="220"/>
  <c r="B21" i="220"/>
  <c r="B22" i="220"/>
  <c r="B17" i="220"/>
  <c r="E17" i="52"/>
  <c r="A17" i="52" s="1"/>
  <c r="B17" i="52" l="1"/>
  <c r="G22" i="220" l="1"/>
  <c r="H21" i="220"/>
  <c r="G21" i="220"/>
  <c r="H20" i="220"/>
  <c r="G20" i="220"/>
  <c r="H19" i="220"/>
  <c r="G19" i="220"/>
  <c r="H18" i="220"/>
  <c r="G18" i="220"/>
  <c r="H17" i="220"/>
  <c r="G17" i="220"/>
  <c r="H16" i="220"/>
  <c r="H22" i="220"/>
  <c r="O9" i="150"/>
  <c r="N9" i="150"/>
  <c r="M9" i="150"/>
  <c r="L9" i="150"/>
  <c r="K9" i="150"/>
  <c r="J9" i="150"/>
  <c r="I9" i="150"/>
  <c r="H9" i="150"/>
  <c r="G9" i="150"/>
  <c r="F9" i="150"/>
  <c r="E9" i="150"/>
  <c r="D9" i="150"/>
  <c r="C9" i="150"/>
  <c r="B9" i="150"/>
  <c r="O8" i="150"/>
  <c r="N8" i="150"/>
  <c r="M8" i="150"/>
  <c r="L8" i="150"/>
  <c r="K8" i="150"/>
  <c r="J8" i="150"/>
  <c r="I8" i="150"/>
  <c r="H8" i="150"/>
  <c r="G8" i="150"/>
  <c r="F8" i="150"/>
  <c r="E8" i="150"/>
  <c r="D8" i="150"/>
  <c r="C8" i="150"/>
  <c r="B8" i="150"/>
  <c r="O7" i="150"/>
  <c r="N7" i="150"/>
  <c r="M7" i="150"/>
  <c r="L7" i="150"/>
  <c r="K7" i="150"/>
  <c r="J7" i="150"/>
  <c r="I7" i="150"/>
  <c r="H7" i="150"/>
  <c r="G7" i="150"/>
  <c r="F7" i="150"/>
  <c r="E7" i="150"/>
  <c r="D7" i="150"/>
  <c r="C7" i="150"/>
  <c r="B7" i="150"/>
  <c r="O6" i="150"/>
  <c r="N6" i="150"/>
  <c r="M6" i="150"/>
  <c r="L6" i="150"/>
  <c r="K6" i="150"/>
  <c r="J6" i="150"/>
  <c r="I6" i="150"/>
  <c r="H6" i="150"/>
  <c r="G6" i="150"/>
  <c r="F6" i="150"/>
  <c r="E6" i="150"/>
  <c r="D6" i="150"/>
  <c r="C6" i="150"/>
  <c r="B6" i="150"/>
  <c r="O5" i="150"/>
  <c r="N5" i="150"/>
  <c r="M5" i="150"/>
  <c r="L5" i="150"/>
  <c r="K5" i="150"/>
  <c r="J5" i="150"/>
  <c r="I5" i="150"/>
  <c r="H5" i="150"/>
  <c r="G5" i="150"/>
  <c r="F5" i="150"/>
  <c r="E5" i="150"/>
  <c r="D5" i="150"/>
  <c r="C5" i="150"/>
  <c r="B5" i="150"/>
  <c r="U29" i="112" l="1"/>
  <c r="T29" i="112"/>
  <c r="U28" i="112"/>
  <c r="T28" i="112"/>
  <c r="U27" i="112"/>
  <c r="T27" i="112"/>
  <c r="U26" i="112"/>
  <c r="T26" i="112"/>
  <c r="U25" i="112"/>
  <c r="T25" i="112"/>
  <c r="U24" i="112"/>
  <c r="T24" i="112"/>
  <c r="U23" i="112"/>
  <c r="T23" i="112"/>
  <c r="U22" i="112"/>
  <c r="T22" i="112"/>
  <c r="U21" i="112"/>
  <c r="T21" i="112"/>
  <c r="U20" i="112"/>
  <c r="T20" i="112"/>
  <c r="U19" i="112"/>
  <c r="T19" i="112"/>
  <c r="U18" i="112"/>
  <c r="U30" i="112" s="1"/>
  <c r="T18" i="112"/>
  <c r="U17" i="112"/>
  <c r="T17" i="112"/>
  <c r="U16" i="112"/>
  <c r="O17" i="112"/>
  <c r="U31" i="112"/>
  <c r="T31" i="112"/>
  <c r="Q31" i="112"/>
  <c r="P31" i="112"/>
  <c r="Q16" i="112"/>
  <c r="T30" i="112" l="1"/>
  <c r="T32" i="112" s="1"/>
  <c r="U32" i="112"/>
  <c r="J49" i="200" l="1"/>
  <c r="J48" i="200"/>
  <c r="J47" i="200"/>
  <c r="J46" i="200"/>
  <c r="J45" i="200"/>
  <c r="J44" i="200"/>
  <c r="J43" i="200"/>
  <c r="J42" i="200"/>
  <c r="J41" i="200"/>
  <c r="J40" i="200"/>
  <c r="J39" i="200"/>
  <c r="J38" i="200"/>
  <c r="J37" i="200"/>
  <c r="G49" i="200"/>
  <c r="G48" i="200"/>
  <c r="G47" i="200"/>
  <c r="G46" i="200"/>
  <c r="G45" i="200"/>
  <c r="G44" i="200"/>
  <c r="G43" i="200"/>
  <c r="G42" i="200"/>
  <c r="G41" i="200"/>
  <c r="G40" i="200"/>
  <c r="G39" i="200"/>
  <c r="G38" i="200"/>
  <c r="G37" i="200"/>
  <c r="Q22" i="124"/>
  <c r="Q21" i="124"/>
  <c r="Q20" i="124"/>
  <c r="Q19" i="124"/>
  <c r="K22" i="124"/>
  <c r="K21" i="124"/>
  <c r="K20" i="124"/>
  <c r="K19" i="124"/>
  <c r="Q23" i="124" l="1"/>
  <c r="K23" i="124"/>
  <c r="K24" i="124"/>
  <c r="K25" i="124"/>
  <c r="Q24" i="124"/>
  <c r="Q25" i="124" l="1"/>
  <c r="G7" i="124"/>
  <c r="C7" i="124"/>
  <c r="B7" i="124"/>
  <c r="B26" i="205" l="1"/>
  <c r="B27" i="205" s="1"/>
  <c r="D8" i="168" l="1"/>
  <c r="G8" i="168"/>
  <c r="J8" i="168"/>
  <c r="D9" i="168"/>
  <c r="G9" i="168"/>
  <c r="J9" i="168"/>
  <c r="D10" i="168"/>
  <c r="G10" i="168"/>
  <c r="J10" i="168"/>
  <c r="D15" i="168"/>
  <c r="G15" i="168"/>
  <c r="J15" i="168"/>
  <c r="P52" i="208" l="1"/>
  <c r="P5" i="208"/>
  <c r="F10" i="101"/>
  <c r="L7" i="207" s="1"/>
  <c r="C57" i="207"/>
  <c r="D57" i="207"/>
  <c r="E57" i="207"/>
  <c r="F57" i="207"/>
  <c r="G57" i="207"/>
  <c r="H57" i="207"/>
  <c r="I57" i="207"/>
  <c r="J57" i="207"/>
  <c r="K57" i="207"/>
  <c r="C58" i="207"/>
  <c r="D58" i="207"/>
  <c r="E58" i="207"/>
  <c r="F58" i="207"/>
  <c r="G58" i="207"/>
  <c r="H58" i="207"/>
  <c r="I58" i="207"/>
  <c r="J58" i="207"/>
  <c r="K58" i="207"/>
  <c r="C59" i="207"/>
  <c r="D59" i="207"/>
  <c r="E59" i="207"/>
  <c r="F59" i="207"/>
  <c r="G59" i="207"/>
  <c r="H59" i="207"/>
  <c r="I59" i="207"/>
  <c r="J59" i="207"/>
  <c r="K59" i="207"/>
  <c r="C29" i="207"/>
  <c r="D29" i="207"/>
  <c r="E29" i="207"/>
  <c r="F29" i="207"/>
  <c r="G29" i="207"/>
  <c r="H29" i="207"/>
  <c r="I29" i="207"/>
  <c r="J29" i="207"/>
  <c r="K29" i="207"/>
  <c r="C30" i="207"/>
  <c r="Q31" i="208" s="1"/>
  <c r="D30" i="207"/>
  <c r="E30" i="207"/>
  <c r="F30" i="207"/>
  <c r="G30" i="207"/>
  <c r="H30" i="207"/>
  <c r="I30" i="207"/>
  <c r="J30" i="207"/>
  <c r="K30" i="207"/>
  <c r="C31" i="207"/>
  <c r="D31" i="207"/>
  <c r="E31" i="207"/>
  <c r="F31" i="207"/>
  <c r="G31" i="207"/>
  <c r="H31" i="207"/>
  <c r="I31" i="207"/>
  <c r="J31" i="207"/>
  <c r="K31" i="207"/>
  <c r="O29" i="123"/>
  <c r="P29" i="123"/>
  <c r="Q29" i="123"/>
  <c r="R29" i="123"/>
  <c r="S29" i="123"/>
  <c r="U29" i="123"/>
  <c r="N29" i="123"/>
  <c r="N7" i="65" l="1"/>
  <c r="O7" i="65"/>
  <c r="N8" i="65"/>
  <c r="O8" i="65"/>
  <c r="N9" i="65"/>
  <c r="O9" i="65"/>
  <c r="N10" i="65"/>
  <c r="O10" i="65"/>
  <c r="N11" i="65"/>
  <c r="O11" i="65"/>
  <c r="N12" i="65"/>
  <c r="O12" i="65"/>
  <c r="N13" i="65"/>
  <c r="O13" i="65"/>
  <c r="N14" i="65"/>
  <c r="O14" i="65"/>
  <c r="N15" i="65"/>
  <c r="O15" i="65"/>
  <c r="N16" i="65"/>
  <c r="O16" i="65"/>
  <c r="N17" i="65"/>
  <c r="O17" i="65"/>
  <c r="N18" i="65"/>
  <c r="O18" i="65"/>
  <c r="N19" i="65"/>
  <c r="O19" i="65"/>
  <c r="N20" i="65"/>
  <c r="O20" i="65"/>
  <c r="N21" i="65"/>
  <c r="O21" i="65"/>
  <c r="N22" i="65"/>
  <c r="O22" i="65"/>
  <c r="N23" i="65"/>
  <c r="O23" i="65"/>
  <c r="N24" i="65"/>
  <c r="O24" i="65"/>
  <c r="N25" i="65"/>
  <c r="O25" i="65"/>
  <c r="N26" i="65"/>
  <c r="O26" i="65"/>
  <c r="N27" i="65"/>
  <c r="O27" i="65"/>
  <c r="N28" i="65"/>
  <c r="O28" i="65"/>
  <c r="N29" i="65"/>
  <c r="O29" i="65"/>
  <c r="N30" i="65"/>
  <c r="O30" i="65"/>
  <c r="N31" i="65"/>
  <c r="O31" i="65"/>
  <c r="N32" i="65"/>
  <c r="O32" i="65"/>
  <c r="N33" i="65"/>
  <c r="O33" i="65"/>
  <c r="N34" i="65"/>
  <c r="O34" i="65"/>
  <c r="N35" i="65"/>
  <c r="O35" i="65"/>
  <c r="N36" i="65"/>
  <c r="O36" i="65"/>
  <c r="N37" i="65"/>
  <c r="O37" i="65"/>
  <c r="N38" i="65"/>
  <c r="O38" i="65"/>
  <c r="N39" i="65"/>
  <c r="O39" i="65"/>
  <c r="N40" i="65"/>
  <c r="O40" i="65"/>
  <c r="N41" i="65"/>
  <c r="O41" i="65"/>
  <c r="N42" i="65"/>
  <c r="O42" i="65"/>
  <c r="N43" i="65"/>
  <c r="O43" i="65"/>
  <c r="N44" i="65"/>
  <c r="O44" i="65"/>
  <c r="N45" i="65"/>
  <c r="O45" i="65"/>
  <c r="N46" i="65"/>
  <c r="O46" i="65"/>
  <c r="N47" i="65"/>
  <c r="O47" i="65"/>
  <c r="N48" i="65"/>
  <c r="O48" i="65"/>
  <c r="N49" i="65"/>
  <c r="O49" i="65"/>
  <c r="N50" i="65"/>
  <c r="O50" i="65"/>
  <c r="N51" i="65"/>
  <c r="O51" i="65"/>
  <c r="N52" i="65"/>
  <c r="O52" i="65"/>
  <c r="N53" i="65"/>
  <c r="O53" i="65"/>
  <c r="N54" i="65"/>
  <c r="O54" i="65"/>
  <c r="N55" i="65"/>
  <c r="O55" i="65"/>
  <c r="N56" i="65"/>
  <c r="O56" i="65"/>
  <c r="N57" i="65"/>
  <c r="O57" i="65"/>
  <c r="N58" i="65"/>
  <c r="O58" i="65"/>
  <c r="N59" i="65"/>
  <c r="O59" i="65"/>
  <c r="N60" i="65"/>
  <c r="O60" i="65"/>
  <c r="N61" i="65"/>
  <c r="O61" i="65"/>
  <c r="N62" i="65"/>
  <c r="O62" i="65"/>
  <c r="N63" i="65"/>
  <c r="O63" i="65"/>
  <c r="N64" i="65"/>
  <c r="O64" i="65"/>
  <c r="N65" i="65"/>
  <c r="O65" i="65"/>
  <c r="N66" i="65"/>
  <c r="O66" i="65"/>
  <c r="N67" i="65"/>
  <c r="O67" i="65"/>
  <c r="N68" i="65"/>
  <c r="O68" i="65"/>
  <c r="N69" i="65"/>
  <c r="O69" i="65"/>
  <c r="N70" i="65"/>
  <c r="O70" i="65"/>
  <c r="N71" i="65"/>
  <c r="O71" i="65"/>
  <c r="N72" i="65"/>
  <c r="O72" i="65"/>
  <c r="N73" i="65"/>
  <c r="O73" i="65"/>
  <c r="N74" i="65"/>
  <c r="O74" i="65"/>
  <c r="N75" i="65"/>
  <c r="O75" i="65"/>
  <c r="N76" i="65"/>
  <c r="O76" i="65"/>
  <c r="N77" i="65"/>
  <c r="O77" i="65"/>
  <c r="N78" i="65"/>
  <c r="O78" i="65"/>
  <c r="N79" i="65"/>
  <c r="O79" i="65"/>
  <c r="N80" i="65"/>
  <c r="O80" i="65"/>
  <c r="N81" i="65"/>
  <c r="O81" i="65"/>
  <c r="N82" i="65"/>
  <c r="O82" i="65"/>
  <c r="N83" i="65"/>
  <c r="O83" i="65"/>
  <c r="N84" i="65"/>
  <c r="O84" i="65"/>
  <c r="N85" i="65"/>
  <c r="O85" i="65"/>
  <c r="N86" i="65"/>
  <c r="O86" i="65"/>
  <c r="N87" i="65"/>
  <c r="O87" i="65"/>
  <c r="N88" i="65"/>
  <c r="O88" i="65"/>
  <c r="N89" i="65"/>
  <c r="O89" i="65"/>
  <c r="N90" i="65"/>
  <c r="O90" i="65"/>
  <c r="N91" i="65"/>
  <c r="O91" i="65"/>
  <c r="N92" i="65"/>
  <c r="O92" i="65"/>
  <c r="N93" i="65"/>
  <c r="O93" i="65"/>
  <c r="N94" i="65"/>
  <c r="O94" i="65"/>
  <c r="N95" i="65"/>
  <c r="O95" i="65"/>
  <c r="N96" i="65"/>
  <c r="O96" i="65"/>
  <c r="N97" i="65"/>
  <c r="O97" i="65"/>
  <c r="N98" i="65"/>
  <c r="O98" i="65"/>
  <c r="N99" i="65"/>
  <c r="O99" i="65"/>
  <c r="N100" i="65"/>
  <c r="O100" i="65"/>
  <c r="N101" i="65"/>
  <c r="O101" i="65"/>
  <c r="N102" i="65"/>
  <c r="O102" i="65"/>
  <c r="N103" i="65"/>
  <c r="O103" i="65"/>
  <c r="N104" i="65"/>
  <c r="O104" i="65"/>
  <c r="N105" i="65"/>
  <c r="O105" i="65"/>
  <c r="N106" i="65"/>
  <c r="O106" i="65"/>
  <c r="N107" i="65"/>
  <c r="O107" i="65"/>
  <c r="N108" i="65"/>
  <c r="O108" i="65"/>
  <c r="N109" i="65"/>
  <c r="O109" i="65"/>
  <c r="N110" i="65"/>
  <c r="O110" i="65"/>
  <c r="N111" i="65"/>
  <c r="O111" i="65"/>
  <c r="N112" i="65"/>
  <c r="O112" i="65"/>
  <c r="N113" i="65"/>
  <c r="O113" i="65"/>
  <c r="N114" i="65"/>
  <c r="O114" i="65"/>
  <c r="N115" i="65"/>
  <c r="O115" i="65"/>
  <c r="N116" i="65"/>
  <c r="O116" i="65"/>
  <c r="N117" i="65"/>
  <c r="O117" i="65"/>
  <c r="N118" i="65"/>
  <c r="O118" i="65"/>
  <c r="N119" i="65"/>
  <c r="O119" i="65"/>
  <c r="N120" i="65"/>
  <c r="O120" i="65"/>
  <c r="N121" i="65"/>
  <c r="O121" i="65"/>
  <c r="N122" i="65"/>
  <c r="O122" i="65"/>
  <c r="N123" i="65"/>
  <c r="O123" i="65"/>
  <c r="N124" i="65"/>
  <c r="O124" i="65"/>
  <c r="N125" i="65"/>
  <c r="O125" i="65"/>
  <c r="N126" i="65"/>
  <c r="O126" i="65"/>
  <c r="N127" i="65"/>
  <c r="O127" i="65"/>
  <c r="N128" i="65"/>
  <c r="O128" i="65"/>
  <c r="N129" i="65"/>
  <c r="O129" i="65"/>
  <c r="N130" i="65"/>
  <c r="O130" i="65"/>
  <c r="N131" i="65"/>
  <c r="O131" i="65"/>
  <c r="N132" i="65"/>
  <c r="O132" i="65"/>
  <c r="N133" i="65"/>
  <c r="O133" i="65"/>
  <c r="N134" i="65"/>
  <c r="O134" i="65"/>
  <c r="N135" i="65"/>
  <c r="O135" i="65"/>
  <c r="N136" i="65"/>
  <c r="O136" i="65"/>
  <c r="N137" i="65"/>
  <c r="O137" i="65"/>
  <c r="N138" i="65"/>
  <c r="O138" i="65"/>
  <c r="N139" i="65"/>
  <c r="O139" i="65"/>
  <c r="N140" i="65"/>
  <c r="O140" i="65"/>
  <c r="N141" i="65"/>
  <c r="O141" i="65"/>
  <c r="N142" i="65"/>
  <c r="O142" i="65"/>
  <c r="N143" i="65"/>
  <c r="O143" i="65"/>
  <c r="N144" i="65"/>
  <c r="O144" i="65"/>
  <c r="N145" i="65"/>
  <c r="O145" i="65"/>
  <c r="N146" i="65"/>
  <c r="O146" i="65"/>
  <c r="N147" i="65"/>
  <c r="O147" i="65"/>
  <c r="N148" i="65"/>
  <c r="O148" i="65"/>
  <c r="N149" i="65"/>
  <c r="O149" i="65"/>
  <c r="N150" i="65"/>
  <c r="O150" i="65"/>
  <c r="N151" i="65"/>
  <c r="O151" i="65"/>
  <c r="N152" i="65"/>
  <c r="O152" i="65"/>
  <c r="N153" i="65"/>
  <c r="O153" i="65"/>
  <c r="N154" i="65"/>
  <c r="O154" i="65"/>
  <c r="N155" i="65"/>
  <c r="O155" i="65"/>
  <c r="N156" i="65"/>
  <c r="O156" i="65"/>
  <c r="N157" i="65"/>
  <c r="O157" i="65"/>
  <c r="N158" i="65"/>
  <c r="O158" i="65"/>
  <c r="N159" i="65"/>
  <c r="O159" i="65"/>
  <c r="N160" i="65"/>
  <c r="O160" i="65"/>
  <c r="N161" i="65"/>
  <c r="O161" i="65"/>
  <c r="N162" i="65"/>
  <c r="O162" i="65"/>
  <c r="N163" i="65"/>
  <c r="O163" i="65"/>
  <c r="N164" i="65"/>
  <c r="O164" i="65"/>
  <c r="N165" i="65"/>
  <c r="O165" i="65"/>
  <c r="N166" i="65"/>
  <c r="O166" i="65"/>
  <c r="N167" i="65"/>
  <c r="O167" i="65"/>
  <c r="N168" i="65"/>
  <c r="O168" i="65"/>
  <c r="N169" i="65"/>
  <c r="O169" i="65"/>
  <c r="N170" i="65"/>
  <c r="O170" i="65"/>
  <c r="N171" i="65"/>
  <c r="O171" i="65"/>
  <c r="N172" i="65"/>
  <c r="O172" i="65"/>
  <c r="N173" i="65"/>
  <c r="O173" i="65"/>
  <c r="N174" i="65"/>
  <c r="O174" i="65"/>
  <c r="N175" i="65"/>
  <c r="O175" i="65"/>
  <c r="N176" i="65"/>
  <c r="O176" i="65"/>
  <c r="N177" i="65"/>
  <c r="O177" i="65"/>
  <c r="N178" i="65"/>
  <c r="O178" i="65"/>
  <c r="N179" i="65"/>
  <c r="O179" i="65"/>
  <c r="N180" i="65"/>
  <c r="O180" i="65"/>
  <c r="N181" i="65"/>
  <c r="O181" i="65"/>
  <c r="N182" i="65"/>
  <c r="O182" i="65"/>
  <c r="N183" i="65"/>
  <c r="O183" i="65"/>
  <c r="N184" i="65"/>
  <c r="O184" i="65"/>
  <c r="N185" i="65"/>
  <c r="O185" i="65"/>
  <c r="N186" i="65"/>
  <c r="O186" i="65"/>
  <c r="N187" i="65"/>
  <c r="O187" i="65"/>
  <c r="N188" i="65"/>
  <c r="O188" i="65"/>
  <c r="N189" i="65"/>
  <c r="O189" i="65"/>
  <c r="N190" i="65"/>
  <c r="O190" i="65"/>
  <c r="N191" i="65"/>
  <c r="O191" i="65"/>
  <c r="N192" i="65"/>
  <c r="O192" i="65"/>
  <c r="N193" i="65"/>
  <c r="O193" i="65"/>
  <c r="N194" i="65"/>
  <c r="O194" i="65"/>
  <c r="N195" i="65"/>
  <c r="O195" i="65"/>
  <c r="N196" i="65"/>
  <c r="O196" i="65"/>
  <c r="N197" i="65"/>
  <c r="O197" i="65"/>
  <c r="N198" i="65"/>
  <c r="O198" i="65"/>
  <c r="N199" i="65"/>
  <c r="O199" i="65"/>
  <c r="N200" i="65"/>
  <c r="O200" i="65"/>
  <c r="N201" i="65"/>
  <c r="O201" i="65"/>
  <c r="N202" i="65"/>
  <c r="O202" i="65"/>
  <c r="N203" i="65"/>
  <c r="O203" i="65"/>
  <c r="N204" i="65"/>
  <c r="O204" i="65"/>
  <c r="N205" i="65"/>
  <c r="O205" i="65"/>
  <c r="N206" i="65"/>
  <c r="O206" i="65"/>
  <c r="N207" i="65"/>
  <c r="O207" i="65"/>
  <c r="N208" i="65"/>
  <c r="O208" i="65"/>
  <c r="N209" i="65"/>
  <c r="O209" i="65"/>
  <c r="N210" i="65"/>
  <c r="O210" i="65"/>
  <c r="N211" i="65"/>
  <c r="O211" i="65"/>
  <c r="N212" i="65"/>
  <c r="O212" i="65"/>
  <c r="N213" i="65"/>
  <c r="O213" i="65"/>
  <c r="N214" i="65"/>
  <c r="O214" i="65"/>
  <c r="N215" i="65"/>
  <c r="O215" i="65"/>
  <c r="N216" i="65"/>
  <c r="O216" i="65"/>
  <c r="N217" i="65"/>
  <c r="O217" i="65"/>
  <c r="N218" i="65"/>
  <c r="O218" i="65"/>
  <c r="N219" i="65"/>
  <c r="O219" i="65"/>
  <c r="N220" i="65"/>
  <c r="O220" i="65"/>
  <c r="N221" i="65"/>
  <c r="O221" i="65"/>
  <c r="N222" i="65"/>
  <c r="O222" i="65"/>
  <c r="N223" i="65"/>
  <c r="O223" i="65"/>
  <c r="N224" i="65"/>
  <c r="O224" i="65"/>
  <c r="N225" i="65"/>
  <c r="O225" i="65"/>
  <c r="N226" i="65"/>
  <c r="O226" i="65"/>
  <c r="N227" i="65"/>
  <c r="O227" i="65"/>
  <c r="N228" i="65"/>
  <c r="O228" i="65"/>
  <c r="N229" i="65"/>
  <c r="O229" i="65"/>
  <c r="N230" i="65"/>
  <c r="O230" i="65"/>
  <c r="N231" i="65"/>
  <c r="O231" i="65"/>
  <c r="N232" i="65"/>
  <c r="O232" i="65"/>
  <c r="N233" i="65"/>
  <c r="O233" i="65"/>
  <c r="N234" i="65"/>
  <c r="O234" i="65"/>
  <c r="N235" i="65"/>
  <c r="O235" i="65"/>
  <c r="N236" i="65"/>
  <c r="O236" i="65"/>
  <c r="N237" i="65"/>
  <c r="O237" i="65"/>
  <c r="N238" i="65"/>
  <c r="O238" i="65"/>
  <c r="N239" i="65"/>
  <c r="O239" i="65"/>
  <c r="N240" i="65"/>
  <c r="O240" i="65"/>
  <c r="N241" i="65"/>
  <c r="O241" i="65"/>
  <c r="N242" i="65"/>
  <c r="O242" i="65"/>
  <c r="N243" i="65"/>
  <c r="O243" i="65"/>
  <c r="N244" i="65"/>
  <c r="O244" i="65"/>
  <c r="N245" i="65"/>
  <c r="O245" i="65"/>
  <c r="N246" i="65"/>
  <c r="O246" i="65"/>
  <c r="N247" i="65"/>
  <c r="O247" i="65"/>
  <c r="N248" i="65"/>
  <c r="O248" i="65"/>
  <c r="N249" i="65"/>
  <c r="O249" i="65"/>
  <c r="N250" i="65"/>
  <c r="O250" i="65"/>
  <c r="N251" i="65"/>
  <c r="O251" i="65"/>
  <c r="N252" i="65"/>
  <c r="O252" i="65"/>
  <c r="N253" i="65"/>
  <c r="O253" i="65"/>
  <c r="N254" i="65"/>
  <c r="O254" i="65"/>
  <c r="N255" i="65"/>
  <c r="O255" i="65"/>
  <c r="N256" i="65"/>
  <c r="O256" i="65"/>
  <c r="N257" i="65"/>
  <c r="O257" i="65"/>
  <c r="N258" i="65"/>
  <c r="O258" i="65"/>
  <c r="N259" i="65"/>
  <c r="O259" i="65"/>
  <c r="N260" i="65"/>
  <c r="O260" i="65"/>
  <c r="N261" i="65"/>
  <c r="O261" i="65"/>
  <c r="N262" i="65"/>
  <c r="O262" i="65"/>
  <c r="N263" i="65"/>
  <c r="O263" i="65"/>
  <c r="N264" i="65"/>
  <c r="O264" i="65"/>
  <c r="N265" i="65"/>
  <c r="O265" i="65"/>
  <c r="N266" i="65"/>
  <c r="O266" i="65"/>
  <c r="N267" i="65"/>
  <c r="O267" i="65"/>
  <c r="N268" i="65"/>
  <c r="O268" i="65"/>
  <c r="N269" i="65"/>
  <c r="O269" i="65"/>
  <c r="N270" i="65"/>
  <c r="O270" i="65"/>
  <c r="N271" i="65"/>
  <c r="O271" i="65"/>
  <c r="N272" i="65"/>
  <c r="O272" i="65"/>
  <c r="N273" i="65"/>
  <c r="O273" i="65"/>
  <c r="N274" i="65"/>
  <c r="O274" i="65"/>
  <c r="N275" i="65"/>
  <c r="O275" i="65"/>
  <c r="N276" i="65"/>
  <c r="O276" i="65"/>
  <c r="N277" i="65"/>
  <c r="O277" i="65"/>
  <c r="N278" i="65"/>
  <c r="O278" i="65"/>
  <c r="N279" i="65"/>
  <c r="O279" i="65"/>
  <c r="N280" i="65"/>
  <c r="O280" i="65"/>
  <c r="N281" i="65"/>
  <c r="O281" i="65"/>
  <c r="N282" i="65"/>
  <c r="O282" i="65"/>
  <c r="N283" i="65"/>
  <c r="O283" i="65"/>
  <c r="N284" i="65"/>
  <c r="O284" i="65"/>
  <c r="N285" i="65"/>
  <c r="O285" i="65"/>
  <c r="N286" i="65"/>
  <c r="O286" i="65"/>
  <c r="N287" i="65"/>
  <c r="O287" i="65"/>
  <c r="N288" i="65"/>
  <c r="O288" i="65"/>
  <c r="N289" i="65"/>
  <c r="O289" i="65"/>
  <c r="N290" i="65"/>
  <c r="O290" i="65"/>
  <c r="N291" i="65"/>
  <c r="O291" i="65"/>
  <c r="N292" i="65"/>
  <c r="O292" i="65"/>
  <c r="N293" i="65"/>
  <c r="O293" i="65"/>
  <c r="N294" i="65"/>
  <c r="O294" i="65"/>
  <c r="N295" i="65"/>
  <c r="O295" i="65"/>
  <c r="N296" i="65"/>
  <c r="O296" i="65"/>
  <c r="N297" i="65"/>
  <c r="O297" i="65"/>
  <c r="N298" i="65"/>
  <c r="O298" i="65"/>
  <c r="N299" i="65"/>
  <c r="O299" i="65"/>
  <c r="N300" i="65"/>
  <c r="O300" i="65"/>
  <c r="N301" i="65"/>
  <c r="O301" i="65"/>
  <c r="N302" i="65"/>
  <c r="O302" i="65"/>
  <c r="N303" i="65"/>
  <c r="O303" i="65"/>
  <c r="N304" i="65"/>
  <c r="O304" i="65"/>
  <c r="N305" i="65"/>
  <c r="O305" i="65"/>
  <c r="N306" i="65"/>
  <c r="O306" i="65"/>
  <c r="N307" i="65"/>
  <c r="O307" i="65"/>
  <c r="N308" i="65"/>
  <c r="O308" i="65"/>
  <c r="N309" i="65"/>
  <c r="O309" i="65"/>
  <c r="N310" i="65"/>
  <c r="O310" i="65"/>
  <c r="N311" i="65"/>
  <c r="O311" i="65"/>
  <c r="N312" i="65"/>
  <c r="O312" i="65"/>
  <c r="N313" i="65"/>
  <c r="O313" i="65"/>
  <c r="N314" i="65"/>
  <c r="O314" i="65"/>
  <c r="N315" i="65"/>
  <c r="O315" i="65"/>
  <c r="N316" i="65"/>
  <c r="O316" i="65"/>
  <c r="N317" i="65"/>
  <c r="O317" i="65"/>
  <c r="N318" i="65"/>
  <c r="O318" i="65"/>
  <c r="N319" i="65"/>
  <c r="O319" i="65"/>
  <c r="N320" i="65"/>
  <c r="O320" i="65"/>
  <c r="N321" i="65"/>
  <c r="O321" i="65"/>
  <c r="N322" i="65"/>
  <c r="O322" i="65"/>
  <c r="N323" i="65"/>
  <c r="O323" i="65"/>
  <c r="N324" i="65"/>
  <c r="O324" i="65"/>
  <c r="N325" i="65"/>
  <c r="O325" i="65"/>
  <c r="N326" i="65"/>
  <c r="O326" i="65"/>
  <c r="N327" i="65"/>
  <c r="O327" i="65"/>
  <c r="N328" i="65"/>
  <c r="O328" i="65"/>
  <c r="N329" i="65"/>
  <c r="O329" i="65"/>
  <c r="N330" i="65"/>
  <c r="O330" i="65"/>
  <c r="N331" i="65"/>
  <c r="O331" i="65"/>
  <c r="N332" i="65"/>
  <c r="O332" i="65"/>
  <c r="N333" i="65"/>
  <c r="O333" i="65"/>
  <c r="N334" i="65"/>
  <c r="O334" i="65"/>
  <c r="N335" i="65"/>
  <c r="O335" i="65"/>
  <c r="N336" i="65"/>
  <c r="O336" i="65"/>
  <c r="N337" i="65"/>
  <c r="O337" i="65"/>
  <c r="N338" i="65"/>
  <c r="O338" i="65"/>
  <c r="N339" i="65"/>
  <c r="O339" i="65"/>
  <c r="N340" i="65"/>
  <c r="O340" i="65"/>
  <c r="N341" i="65"/>
  <c r="O341" i="65"/>
  <c r="N342" i="65"/>
  <c r="O342" i="65"/>
  <c r="N343" i="65"/>
  <c r="O343" i="65"/>
  <c r="N344" i="65"/>
  <c r="O344" i="65"/>
  <c r="N345" i="65"/>
  <c r="O345" i="65"/>
  <c r="N346" i="65"/>
  <c r="O346" i="65"/>
  <c r="N347" i="65"/>
  <c r="O347" i="65"/>
  <c r="N348" i="65"/>
  <c r="O348" i="65"/>
  <c r="N349" i="65"/>
  <c r="O349" i="65"/>
  <c r="N350" i="65"/>
  <c r="O350" i="65"/>
  <c r="N351" i="65"/>
  <c r="O351" i="65"/>
  <c r="N352" i="65"/>
  <c r="O352" i="65"/>
  <c r="N353" i="65"/>
  <c r="O353" i="65"/>
  <c r="N354" i="65"/>
  <c r="O354" i="65"/>
  <c r="N355" i="65"/>
  <c r="O355" i="65"/>
  <c r="N356" i="65"/>
  <c r="O356" i="65"/>
  <c r="N357" i="65"/>
  <c r="O357" i="65"/>
  <c r="N358" i="65"/>
  <c r="O358" i="65"/>
  <c r="N359" i="65"/>
  <c r="O359" i="65"/>
  <c r="N360" i="65"/>
  <c r="O360" i="65"/>
  <c r="N361" i="65"/>
  <c r="O361" i="65"/>
  <c r="N362" i="65"/>
  <c r="O362" i="65"/>
  <c r="N363" i="65"/>
  <c r="O363" i="65"/>
  <c r="N364" i="65"/>
  <c r="O364" i="65"/>
  <c r="N365" i="65"/>
  <c r="O365" i="65"/>
  <c r="N366" i="65"/>
  <c r="O366" i="65"/>
  <c r="N367" i="65"/>
  <c r="O367" i="65"/>
  <c r="N368" i="65"/>
  <c r="O368" i="65"/>
  <c r="N369" i="65"/>
  <c r="O369" i="65"/>
  <c r="N370" i="65"/>
  <c r="O370" i="65"/>
  <c r="O6" i="65"/>
  <c r="N6" i="65"/>
  <c r="C25" i="90"/>
  <c r="A4" i="90"/>
  <c r="B8" i="121" l="1"/>
  <c r="C8" i="121"/>
  <c r="R8" i="169" s="1"/>
  <c r="F8" i="121"/>
  <c r="F48" i="196" l="1"/>
  <c r="F63" i="196"/>
  <c r="D21" i="196" l="1"/>
  <c r="C14" i="177" s="1"/>
  <c r="D22" i="220" l="1"/>
  <c r="C22" i="220"/>
  <c r="F7" i="198"/>
  <c r="H67" i="196"/>
  <c r="H66" i="196"/>
  <c r="H52" i="196"/>
  <c r="H51" i="196"/>
  <c r="H37" i="196"/>
  <c r="H36" i="196"/>
  <c r="H22" i="196"/>
  <c r="H21" i="196"/>
  <c r="E67" i="196"/>
  <c r="E66" i="196"/>
  <c r="E52" i="196"/>
  <c r="E51" i="196"/>
  <c r="E37" i="196"/>
  <c r="E36" i="196"/>
  <c r="E22" i="196"/>
  <c r="E21" i="196"/>
  <c r="M22" i="198" l="1"/>
  <c r="M23" i="198"/>
  <c r="M24" i="198"/>
  <c r="C22" i="198"/>
  <c r="C23" i="198"/>
  <c r="C24" i="198"/>
  <c r="B22" i="198"/>
  <c r="B23" i="198"/>
  <c r="B24" i="198"/>
  <c r="L24" i="198" s="1"/>
  <c r="C21" i="198"/>
  <c r="N10" i="198"/>
  <c r="F15" i="198"/>
  <c r="F10" i="198"/>
  <c r="G11" i="198"/>
  <c r="F15" i="98" s="1"/>
  <c r="M16" i="198"/>
  <c r="L16" i="198"/>
  <c r="M11" i="198"/>
  <c r="L11" i="198"/>
  <c r="N15" i="198"/>
  <c r="K15" i="198"/>
  <c r="K10" i="198"/>
  <c r="K9" i="198"/>
  <c r="J16" i="198"/>
  <c r="J11" i="198"/>
  <c r="I16" i="198"/>
  <c r="N15" i="98" s="1"/>
  <c r="I11" i="198"/>
  <c r="H15" i="98" s="1"/>
  <c r="H16" i="198"/>
  <c r="M15" i="98" s="1"/>
  <c r="G16" i="198"/>
  <c r="L15" i="98" s="1"/>
  <c r="E16" i="198"/>
  <c r="J15" i="98" s="1"/>
  <c r="D16" i="198"/>
  <c r="I15" i="98" s="1"/>
  <c r="E11" i="198"/>
  <c r="D15" i="98" s="1"/>
  <c r="H11" i="198"/>
  <c r="G15" i="98" s="1"/>
  <c r="D11" i="198"/>
  <c r="C15" i="98" s="1"/>
  <c r="C16" i="198"/>
  <c r="C11" i="198"/>
  <c r="N20" i="179"/>
  <c r="N21" i="179"/>
  <c r="N22" i="179"/>
  <c r="N23" i="179"/>
  <c r="N24" i="179"/>
  <c r="O21" i="179" s="1"/>
  <c r="N25" i="179"/>
  <c r="N26" i="179"/>
  <c r="N27" i="179"/>
  <c r="N28" i="179"/>
  <c r="N19" i="179"/>
  <c r="O26" i="179" l="1"/>
  <c r="O20" i="179"/>
  <c r="O22" i="179"/>
  <c r="O28" i="179"/>
  <c r="O24" i="179"/>
  <c r="O27" i="179"/>
  <c r="O25" i="179"/>
  <c r="O23" i="179"/>
  <c r="O19" i="179"/>
  <c r="K11" i="198"/>
  <c r="O371" i="128"/>
  <c r="P371" i="128"/>
  <c r="Q371" i="128"/>
  <c r="R371" i="128"/>
  <c r="S371" i="128"/>
  <c r="N371" i="128"/>
  <c r="C21" i="114" l="1"/>
  <c r="J21" i="114" s="1"/>
  <c r="D21" i="114"/>
  <c r="I21" i="114"/>
  <c r="I22" i="114"/>
  <c r="I23" i="114"/>
  <c r="I24" i="114"/>
  <c r="I25" i="114"/>
  <c r="I26" i="114"/>
  <c r="I27" i="114"/>
  <c r="J26" i="114" l="1"/>
  <c r="J24" i="114"/>
  <c r="J22" i="114"/>
  <c r="J27" i="114"/>
  <c r="J25" i="114"/>
  <c r="J23" i="114"/>
  <c r="D36" i="196"/>
  <c r="D14" i="177" s="1"/>
  <c r="D46" i="200" l="1"/>
  <c r="F46" i="200"/>
  <c r="I46" i="200"/>
  <c r="D47" i="200"/>
  <c r="F47" i="200"/>
  <c r="I47" i="200"/>
  <c r="D48" i="200"/>
  <c r="F48" i="200"/>
  <c r="H48" i="200" s="1"/>
  <c r="I48" i="200"/>
  <c r="H33" i="200"/>
  <c r="H31" i="200"/>
  <c r="H18" i="200"/>
  <c r="H16" i="200"/>
  <c r="G21" i="196"/>
  <c r="G14" i="177" s="1"/>
  <c r="F64" i="196"/>
  <c r="F62" i="196"/>
  <c r="F49" i="196"/>
  <c r="F47" i="196"/>
  <c r="F34" i="196"/>
  <c r="F32" i="196"/>
  <c r="F19" i="196"/>
  <c r="F17" i="196"/>
  <c r="D22" i="196"/>
  <c r="H47" i="200" l="1"/>
  <c r="H46" i="200"/>
  <c r="P16" i="112"/>
  <c r="P17" i="112"/>
  <c r="Q17" i="112"/>
  <c r="P18" i="112"/>
  <c r="Q18" i="112"/>
  <c r="P19" i="112"/>
  <c r="Q19" i="112"/>
  <c r="P20" i="112"/>
  <c r="Q20" i="112"/>
  <c r="P21" i="112"/>
  <c r="Q21" i="112"/>
  <c r="P22" i="112"/>
  <c r="Q22" i="112"/>
  <c r="P23" i="112"/>
  <c r="Q23" i="112"/>
  <c r="P24" i="112"/>
  <c r="Q24" i="112"/>
  <c r="P25" i="112"/>
  <c r="Q25" i="112"/>
  <c r="P26" i="112"/>
  <c r="Q26" i="112"/>
  <c r="P27" i="112"/>
  <c r="Q27" i="112"/>
  <c r="P28" i="112"/>
  <c r="Q28" i="112"/>
  <c r="P29" i="112"/>
  <c r="Q29" i="112"/>
  <c r="O29" i="112"/>
  <c r="O28" i="112"/>
  <c r="O27" i="112"/>
  <c r="O26" i="112"/>
  <c r="O25" i="112"/>
  <c r="O24" i="112"/>
  <c r="O23" i="112"/>
  <c r="P30" i="112" l="1"/>
  <c r="P32" i="112" s="1"/>
  <c r="Q30" i="112"/>
  <c r="Q32" i="112" s="1"/>
  <c r="K36" i="124"/>
  <c r="U23" i="169"/>
  <c r="G7" i="174"/>
  <c r="H7" i="166" l="1"/>
  <c r="D21" i="65" l="1"/>
  <c r="F15" i="65"/>
  <c r="G15" i="65"/>
  <c r="E15" i="65"/>
  <c r="C15" i="65"/>
  <c r="D15" i="65"/>
  <c r="B15" i="65"/>
  <c r="H15" i="65" l="1"/>
  <c r="G19" i="64"/>
  <c r="D37" i="196" l="1"/>
  <c r="L14" i="176" l="1"/>
  <c r="L24" i="176"/>
  <c r="G14" i="176"/>
  <c r="G24" i="176"/>
  <c r="B18" i="129" l="1"/>
  <c r="B18" i="119" l="1"/>
  <c r="M26" i="205" l="1"/>
  <c r="L26" i="205"/>
  <c r="L27" i="205" s="1"/>
  <c r="J7" i="174" l="1"/>
  <c r="I7" i="174" l="1"/>
  <c r="H7" i="174"/>
  <c r="S26" i="205" l="1"/>
  <c r="S27" i="205" s="1"/>
  <c r="T26" i="205" l="1"/>
  <c r="T27" i="205" s="1"/>
  <c r="F77" i="209" l="1"/>
  <c r="F35" i="200" l="1"/>
  <c r="D17" i="110" l="1"/>
  <c r="H9" i="174" l="1"/>
  <c r="H9" i="166" l="1"/>
  <c r="H9" i="170"/>
  <c r="H9" i="171"/>
  <c r="H9" i="172"/>
  <c r="H9" i="173"/>
  <c r="Y9" i="169"/>
  <c r="Q52" i="208" l="1"/>
  <c r="F26" i="101"/>
  <c r="L23" i="207" s="1"/>
  <c r="E20" i="64" l="1"/>
  <c r="C20" i="64"/>
  <c r="G20" i="64" s="1"/>
  <c r="H30" i="177" l="1"/>
  <c r="F14" i="198" l="1"/>
  <c r="F13" i="198"/>
  <c r="F12" i="198"/>
  <c r="F9" i="198"/>
  <c r="F8" i="198"/>
  <c r="F16" i="198" l="1"/>
  <c r="K15" i="98" s="1"/>
  <c r="F11" i="198"/>
  <c r="E15" i="98" s="1"/>
  <c r="K13" i="198"/>
  <c r="K8" i="198"/>
  <c r="Q24" i="176" l="1"/>
  <c r="P24" i="176"/>
  <c r="O24" i="176"/>
  <c r="N24" i="176"/>
  <c r="M24" i="176"/>
  <c r="Q14" i="176"/>
  <c r="P14" i="176"/>
  <c r="O14" i="176"/>
  <c r="N14" i="176"/>
  <c r="M14" i="176"/>
  <c r="K12" i="198" l="1"/>
  <c r="D19" i="119" l="1"/>
  <c r="F6" i="119"/>
  <c r="H6" i="119"/>
  <c r="L32" i="101" l="1"/>
  <c r="L33" i="101"/>
  <c r="L34" i="101"/>
  <c r="I14" i="114"/>
  <c r="K13" i="114"/>
  <c r="D41" i="114"/>
  <c r="K21" i="114" l="1"/>
  <c r="K25" i="114"/>
  <c r="K26" i="114"/>
  <c r="K24" i="114"/>
  <c r="K23" i="114"/>
  <c r="K27" i="114"/>
  <c r="K22" i="114"/>
  <c r="J15" i="114"/>
  <c r="J19" i="114"/>
  <c r="J16" i="114"/>
  <c r="J20" i="114"/>
  <c r="J17" i="114"/>
  <c r="J14" i="114"/>
  <c r="J18" i="114"/>
  <c r="K19" i="114"/>
  <c r="K16" i="114"/>
  <c r="K20" i="114"/>
  <c r="K15" i="114"/>
  <c r="K17" i="114"/>
  <c r="K14" i="114"/>
  <c r="K18" i="114"/>
  <c r="K28" i="114" l="1"/>
  <c r="J28" i="114"/>
  <c r="T161" i="209"/>
  <c r="U161" i="209"/>
  <c r="V161" i="209"/>
  <c r="W161" i="209"/>
  <c r="X161" i="209"/>
  <c r="T133" i="209"/>
  <c r="U133" i="209"/>
  <c r="V133" i="209"/>
  <c r="W133" i="209"/>
  <c r="X133" i="209"/>
  <c r="T134" i="209"/>
  <c r="U134" i="209"/>
  <c r="V134" i="209"/>
  <c r="W134" i="209"/>
  <c r="X134" i="209"/>
  <c r="T135" i="209"/>
  <c r="U135" i="209"/>
  <c r="V135" i="209"/>
  <c r="W135" i="209"/>
  <c r="X135" i="209"/>
  <c r="T136" i="209"/>
  <c r="U136" i="209"/>
  <c r="V136" i="209"/>
  <c r="W136" i="209"/>
  <c r="X136" i="209"/>
  <c r="T137" i="209"/>
  <c r="U137" i="209"/>
  <c r="V137" i="209"/>
  <c r="W137" i="209"/>
  <c r="X137" i="209"/>
  <c r="T138" i="209"/>
  <c r="U138" i="209"/>
  <c r="V138" i="209"/>
  <c r="W138" i="209"/>
  <c r="X138" i="209"/>
  <c r="T139" i="209"/>
  <c r="U139" i="209"/>
  <c r="V139" i="209"/>
  <c r="W139" i="209"/>
  <c r="X139" i="209"/>
  <c r="T140" i="209"/>
  <c r="U140" i="209"/>
  <c r="V140" i="209"/>
  <c r="W140" i="209"/>
  <c r="X140" i="209"/>
  <c r="T141" i="209"/>
  <c r="U141" i="209"/>
  <c r="V141" i="209"/>
  <c r="W141" i="209"/>
  <c r="X141" i="209"/>
  <c r="T142" i="209"/>
  <c r="U142" i="209"/>
  <c r="V142" i="209"/>
  <c r="W142" i="209"/>
  <c r="X142" i="209"/>
  <c r="T143" i="209"/>
  <c r="U143" i="209"/>
  <c r="V143" i="209"/>
  <c r="W143" i="209"/>
  <c r="X143" i="209"/>
  <c r="T144" i="209"/>
  <c r="U144" i="209"/>
  <c r="V144" i="209"/>
  <c r="W144" i="209"/>
  <c r="X144" i="209"/>
  <c r="T145" i="209"/>
  <c r="U145" i="209"/>
  <c r="V145" i="209"/>
  <c r="W145" i="209"/>
  <c r="X145" i="209"/>
  <c r="T146" i="209"/>
  <c r="U146" i="209"/>
  <c r="V146" i="209"/>
  <c r="W146" i="209"/>
  <c r="X146" i="209"/>
  <c r="T147" i="209"/>
  <c r="U147" i="209"/>
  <c r="V147" i="209"/>
  <c r="W147" i="209"/>
  <c r="X147" i="209"/>
  <c r="T148" i="209"/>
  <c r="U148" i="209"/>
  <c r="V148" i="209"/>
  <c r="W148" i="209"/>
  <c r="X148" i="209"/>
  <c r="T149" i="209"/>
  <c r="U149" i="209"/>
  <c r="V149" i="209"/>
  <c r="W149" i="209"/>
  <c r="X149" i="209"/>
  <c r="T150" i="209"/>
  <c r="U150" i="209"/>
  <c r="V150" i="209"/>
  <c r="W150" i="209"/>
  <c r="X150" i="209"/>
  <c r="T151" i="209"/>
  <c r="U151" i="209"/>
  <c r="V151" i="209"/>
  <c r="W151" i="209"/>
  <c r="X151" i="209"/>
  <c r="T152" i="209"/>
  <c r="U152" i="209"/>
  <c r="V152" i="209"/>
  <c r="W152" i="209"/>
  <c r="X152" i="209"/>
  <c r="T153" i="209"/>
  <c r="U153" i="209"/>
  <c r="V153" i="209"/>
  <c r="W153" i="209"/>
  <c r="X153" i="209"/>
  <c r="T154" i="209"/>
  <c r="U154" i="209"/>
  <c r="V154" i="209"/>
  <c r="W154" i="209"/>
  <c r="X154" i="209"/>
  <c r="T155" i="209"/>
  <c r="U155" i="209"/>
  <c r="V155" i="209"/>
  <c r="W155" i="209"/>
  <c r="X155" i="209"/>
  <c r="T156" i="209"/>
  <c r="U156" i="209"/>
  <c r="V156" i="209"/>
  <c r="W156" i="209"/>
  <c r="X156" i="209"/>
  <c r="T157" i="209"/>
  <c r="U157" i="209"/>
  <c r="V157" i="209"/>
  <c r="W157" i="209"/>
  <c r="X157" i="209"/>
  <c r="T158" i="209"/>
  <c r="U158" i="209"/>
  <c r="V158" i="209"/>
  <c r="W158" i="209"/>
  <c r="X158" i="209"/>
  <c r="T159" i="209"/>
  <c r="U159" i="209"/>
  <c r="V159" i="209"/>
  <c r="W159" i="209"/>
  <c r="X159" i="209"/>
  <c r="T160" i="209"/>
  <c r="U160" i="209"/>
  <c r="V160" i="209"/>
  <c r="W160" i="209"/>
  <c r="X160" i="209"/>
  <c r="X132" i="209"/>
  <c r="W132" i="209"/>
  <c r="V132" i="209"/>
  <c r="U132" i="209"/>
  <c r="T132" i="209"/>
  <c r="T93" i="209"/>
  <c r="T94" i="209"/>
  <c r="T95" i="209"/>
  <c r="T96" i="209"/>
  <c r="T97" i="209"/>
  <c r="T98" i="209"/>
  <c r="T99" i="209"/>
  <c r="T100" i="209"/>
  <c r="T101" i="209"/>
  <c r="T102" i="209"/>
  <c r="T103" i="209"/>
  <c r="T104" i="209"/>
  <c r="T105" i="209"/>
  <c r="T106" i="209"/>
  <c r="T107" i="209"/>
  <c r="T108" i="209"/>
  <c r="T109" i="209"/>
  <c r="T110" i="209"/>
  <c r="T111" i="209"/>
  <c r="T112" i="209"/>
  <c r="T113" i="209"/>
  <c r="T114" i="209"/>
  <c r="T115" i="209"/>
  <c r="T116" i="209"/>
  <c r="T117" i="209"/>
  <c r="T118" i="209"/>
  <c r="T119" i="209"/>
  <c r="T120" i="209"/>
  <c r="T121" i="209"/>
  <c r="T122" i="209"/>
  <c r="T123" i="209"/>
  <c r="T124" i="209"/>
  <c r="T125" i="209"/>
  <c r="T126" i="209"/>
  <c r="T127" i="209"/>
  <c r="T128" i="209"/>
  <c r="T129" i="209"/>
  <c r="T130" i="209"/>
  <c r="T131" i="209"/>
  <c r="U128" i="209"/>
  <c r="V128" i="209"/>
  <c r="W128" i="209"/>
  <c r="X128" i="209"/>
  <c r="U129" i="209"/>
  <c r="V129" i="209"/>
  <c r="W129" i="209"/>
  <c r="X129" i="209"/>
  <c r="U130" i="209"/>
  <c r="V130" i="209"/>
  <c r="W130" i="209"/>
  <c r="X130" i="209"/>
  <c r="U131" i="209"/>
  <c r="V131" i="209"/>
  <c r="W131" i="209"/>
  <c r="X131" i="209"/>
  <c r="U93" i="209"/>
  <c r="V93" i="209"/>
  <c r="W93" i="209"/>
  <c r="X93" i="209"/>
  <c r="U94" i="209"/>
  <c r="V94" i="209"/>
  <c r="W94" i="209"/>
  <c r="X94" i="209"/>
  <c r="U95" i="209"/>
  <c r="V95" i="209"/>
  <c r="W95" i="209"/>
  <c r="X95" i="209"/>
  <c r="U96" i="209"/>
  <c r="V96" i="209"/>
  <c r="W96" i="209"/>
  <c r="X96" i="209"/>
  <c r="U97" i="209"/>
  <c r="V97" i="209"/>
  <c r="W97" i="209"/>
  <c r="X97" i="209"/>
  <c r="U98" i="209"/>
  <c r="V98" i="209"/>
  <c r="W98" i="209"/>
  <c r="X98" i="209"/>
  <c r="U99" i="209"/>
  <c r="V99" i="209"/>
  <c r="W99" i="209"/>
  <c r="X99" i="209"/>
  <c r="U100" i="209"/>
  <c r="V100" i="209"/>
  <c r="W100" i="209"/>
  <c r="X100" i="209"/>
  <c r="U101" i="209"/>
  <c r="V101" i="209"/>
  <c r="W101" i="209"/>
  <c r="X101" i="209"/>
  <c r="U102" i="209"/>
  <c r="V102" i="209"/>
  <c r="W102" i="209"/>
  <c r="X102" i="209"/>
  <c r="U103" i="209"/>
  <c r="V103" i="209"/>
  <c r="W103" i="209"/>
  <c r="X103" i="209"/>
  <c r="U104" i="209"/>
  <c r="V104" i="209"/>
  <c r="W104" i="209"/>
  <c r="X104" i="209"/>
  <c r="U105" i="209"/>
  <c r="V105" i="209"/>
  <c r="W105" i="209"/>
  <c r="X105" i="209"/>
  <c r="U106" i="209"/>
  <c r="V106" i="209"/>
  <c r="W106" i="209"/>
  <c r="X106" i="209"/>
  <c r="U107" i="209"/>
  <c r="V107" i="209"/>
  <c r="W107" i="209"/>
  <c r="X107" i="209"/>
  <c r="U108" i="209"/>
  <c r="V108" i="209"/>
  <c r="W108" i="209"/>
  <c r="X108" i="209"/>
  <c r="U109" i="209"/>
  <c r="V109" i="209"/>
  <c r="W109" i="209"/>
  <c r="X109" i="209"/>
  <c r="U110" i="209"/>
  <c r="V110" i="209"/>
  <c r="W110" i="209"/>
  <c r="X110" i="209"/>
  <c r="U111" i="209"/>
  <c r="V111" i="209"/>
  <c r="W111" i="209"/>
  <c r="X111" i="209"/>
  <c r="U112" i="209"/>
  <c r="V112" i="209"/>
  <c r="W112" i="209"/>
  <c r="X112" i="209"/>
  <c r="U113" i="209"/>
  <c r="V113" i="209"/>
  <c r="W113" i="209"/>
  <c r="X113" i="209"/>
  <c r="U114" i="209"/>
  <c r="V114" i="209"/>
  <c r="W114" i="209"/>
  <c r="X114" i="209"/>
  <c r="U115" i="209"/>
  <c r="V115" i="209"/>
  <c r="W115" i="209"/>
  <c r="X115" i="209"/>
  <c r="U116" i="209"/>
  <c r="V116" i="209"/>
  <c r="W116" i="209"/>
  <c r="X116" i="209"/>
  <c r="U117" i="209"/>
  <c r="V117" i="209"/>
  <c r="W117" i="209"/>
  <c r="X117" i="209"/>
  <c r="U118" i="209"/>
  <c r="V118" i="209"/>
  <c r="W118" i="209"/>
  <c r="X118" i="209"/>
  <c r="U119" i="209"/>
  <c r="V119" i="209"/>
  <c r="W119" i="209"/>
  <c r="X119" i="209"/>
  <c r="U120" i="209"/>
  <c r="V120" i="209"/>
  <c r="W120" i="209"/>
  <c r="X120" i="209"/>
  <c r="U121" i="209"/>
  <c r="V121" i="209"/>
  <c r="W121" i="209"/>
  <c r="X121" i="209"/>
  <c r="U122" i="209"/>
  <c r="V122" i="209"/>
  <c r="W122" i="209"/>
  <c r="X122" i="209"/>
  <c r="U123" i="209"/>
  <c r="V123" i="209"/>
  <c r="W123" i="209"/>
  <c r="X123" i="209"/>
  <c r="U124" i="209"/>
  <c r="V124" i="209"/>
  <c r="W124" i="209"/>
  <c r="X124" i="209"/>
  <c r="U125" i="209"/>
  <c r="V125" i="209"/>
  <c r="W125" i="209"/>
  <c r="X125" i="209"/>
  <c r="U126" i="209"/>
  <c r="V126" i="209"/>
  <c r="W126" i="209"/>
  <c r="X126" i="209"/>
  <c r="U127" i="209"/>
  <c r="V127" i="209"/>
  <c r="W127" i="209"/>
  <c r="X127" i="209"/>
  <c r="X92" i="209"/>
  <c r="W92" i="209"/>
  <c r="V92" i="209"/>
  <c r="T92" i="209"/>
  <c r="U92" i="209"/>
  <c r="X91" i="209"/>
  <c r="W91" i="209"/>
  <c r="V91" i="209"/>
  <c r="U91" i="209"/>
  <c r="G77" i="209" l="1"/>
  <c r="L77" i="209"/>
  <c r="M77" i="209"/>
  <c r="Q77" i="209" l="1"/>
  <c r="P77" i="209"/>
  <c r="F22" i="203"/>
  <c r="D27" i="203"/>
  <c r="F9" i="169" l="1"/>
  <c r="E9" i="169"/>
  <c r="O22" i="112" l="1"/>
  <c r="O21" i="112"/>
  <c r="O20" i="112"/>
  <c r="O19" i="112"/>
  <c r="O18" i="112"/>
  <c r="N22" i="112"/>
  <c r="N21" i="112"/>
  <c r="N20" i="112"/>
  <c r="N19" i="112"/>
  <c r="N18" i="112"/>
  <c r="N17" i="112"/>
  <c r="N16" i="112"/>
  <c r="O30" i="112" l="1"/>
  <c r="R26" i="205"/>
  <c r="R27" i="205" s="1"/>
  <c r="Q26" i="205"/>
  <c r="Q27" i="205" s="1"/>
  <c r="P26" i="205"/>
  <c r="P27" i="205" s="1"/>
  <c r="O26" i="205"/>
  <c r="O27" i="205" s="1"/>
  <c r="N26" i="205"/>
  <c r="N27" i="205" s="1"/>
  <c r="M27" i="205"/>
  <c r="K26" i="205"/>
  <c r="K27" i="205" s="1"/>
  <c r="J26" i="205"/>
  <c r="J27" i="205" s="1"/>
  <c r="I26" i="205"/>
  <c r="I27" i="205" s="1"/>
  <c r="H26" i="205"/>
  <c r="H27" i="205" s="1"/>
  <c r="G26" i="205"/>
  <c r="G27" i="205" s="1"/>
  <c r="F26" i="205"/>
  <c r="F27" i="205" s="1"/>
  <c r="E26" i="205"/>
  <c r="E27" i="205" s="1"/>
  <c r="D26" i="205"/>
  <c r="D27" i="205" s="1"/>
  <c r="C26" i="205"/>
  <c r="C27" i="205" s="1"/>
  <c r="I35" i="200" l="1"/>
  <c r="H7" i="200" l="1"/>
  <c r="H8" i="200"/>
  <c r="H9" i="200"/>
  <c r="H10" i="200"/>
  <c r="H11" i="200"/>
  <c r="H12" i="200"/>
  <c r="H13" i="200"/>
  <c r="H14" i="200"/>
  <c r="H15" i="200"/>
  <c r="H17" i="200"/>
  <c r="H19" i="200"/>
  <c r="H22" i="200"/>
  <c r="H23" i="200"/>
  <c r="H24" i="200"/>
  <c r="H25" i="200"/>
  <c r="H26" i="200"/>
  <c r="H27" i="200"/>
  <c r="H28" i="200"/>
  <c r="H29" i="200"/>
  <c r="H30" i="200"/>
  <c r="H32" i="200"/>
  <c r="H34" i="200"/>
  <c r="H11" i="110"/>
  <c r="D26" i="110" l="1"/>
  <c r="E26" i="110"/>
  <c r="F26" i="110"/>
  <c r="Y46" i="208" l="1"/>
  <c r="Y45" i="208"/>
  <c r="Y44" i="208"/>
  <c r="Y47" i="208" l="1"/>
  <c r="Y53" i="208" s="1"/>
  <c r="Y52" i="208" l="1"/>
  <c r="G38" i="169"/>
  <c r="D19" i="64" l="1"/>
  <c r="C19" i="64"/>
  <c r="F46" i="196" l="1"/>
  <c r="Q4" i="176" l="1"/>
  <c r="C23" i="134" l="1"/>
  <c r="D23" i="134"/>
  <c r="E23" i="134"/>
  <c r="F23" i="134"/>
  <c r="G23" i="134"/>
  <c r="H23" i="134"/>
  <c r="I23" i="134"/>
  <c r="J23" i="134"/>
  <c r="K23" i="134"/>
  <c r="L23" i="134"/>
  <c r="M23" i="134"/>
  <c r="N23" i="134"/>
  <c r="O23" i="134"/>
  <c r="Q23" i="134"/>
  <c r="Q36" i="134" s="1"/>
  <c r="B23" i="134"/>
  <c r="A103" i="190" l="1"/>
  <c r="E39" i="132" l="1"/>
  <c r="I37" i="200"/>
  <c r="G22" i="196" l="1"/>
  <c r="G37" i="196"/>
  <c r="F38" i="200" l="1"/>
  <c r="H38" i="200" s="1"/>
  <c r="F39" i="200"/>
  <c r="H39" i="200" s="1"/>
  <c r="J36" i="200" l="1"/>
  <c r="C57" i="200" l="1"/>
  <c r="C58" i="200"/>
  <c r="C59" i="200"/>
  <c r="C60" i="200"/>
  <c r="C61" i="200"/>
  <c r="C62" i="200"/>
  <c r="C63" i="200"/>
  <c r="C64" i="200"/>
  <c r="C65" i="200"/>
  <c r="C66" i="200"/>
  <c r="C56" i="200"/>
  <c r="I36" i="200"/>
  <c r="J35" i="200"/>
  <c r="J21" i="200"/>
  <c r="I21" i="200"/>
  <c r="J20" i="200"/>
  <c r="I20" i="200"/>
  <c r="G36" i="200"/>
  <c r="F36" i="200"/>
  <c r="E36" i="200"/>
  <c r="D36" i="200"/>
  <c r="G35" i="200"/>
  <c r="H35" i="200" s="1"/>
  <c r="E35" i="200"/>
  <c r="D35" i="200"/>
  <c r="E20" i="200"/>
  <c r="F20" i="200"/>
  <c r="G20" i="200"/>
  <c r="E21" i="200"/>
  <c r="F21" i="200"/>
  <c r="G21" i="200"/>
  <c r="D21" i="200"/>
  <c r="D20" i="200"/>
  <c r="I49" i="200"/>
  <c r="I45" i="200"/>
  <c r="I44" i="200"/>
  <c r="I43" i="200"/>
  <c r="I42" i="200"/>
  <c r="I41" i="200"/>
  <c r="I40" i="200"/>
  <c r="I39" i="200"/>
  <c r="I38" i="200"/>
  <c r="D38" i="200"/>
  <c r="D57" i="200"/>
  <c r="D39" i="200"/>
  <c r="D58" i="200"/>
  <c r="D40" i="200"/>
  <c r="F40" i="200"/>
  <c r="E59" i="200"/>
  <c r="D41" i="200"/>
  <c r="F41" i="200"/>
  <c r="D42" i="200"/>
  <c r="F42" i="200"/>
  <c r="D43" i="200"/>
  <c r="F43" i="200"/>
  <c r="D44" i="200"/>
  <c r="F44" i="200"/>
  <c r="E63" i="200"/>
  <c r="D45" i="200"/>
  <c r="F45" i="200"/>
  <c r="D65" i="200"/>
  <c r="D49" i="200"/>
  <c r="F49" i="200"/>
  <c r="F37" i="200"/>
  <c r="D56" i="200" s="1"/>
  <c r="E56" i="200"/>
  <c r="D37" i="200"/>
  <c r="H36" i="200" l="1"/>
  <c r="H20" i="200"/>
  <c r="H21" i="200"/>
  <c r="D66" i="200"/>
  <c r="H49" i="200"/>
  <c r="H37" i="200"/>
  <c r="I50" i="200"/>
  <c r="D64" i="200"/>
  <c r="H45" i="200"/>
  <c r="D63" i="200"/>
  <c r="H44" i="200"/>
  <c r="D62" i="200"/>
  <c r="H43" i="200"/>
  <c r="D61" i="200"/>
  <c r="H42" i="200"/>
  <c r="D60" i="200"/>
  <c r="H41" i="200"/>
  <c r="D59" i="200"/>
  <c r="H40" i="200"/>
  <c r="G50" i="200"/>
  <c r="E60" i="200"/>
  <c r="E61" i="200"/>
  <c r="E62" i="200"/>
  <c r="J50" i="200"/>
  <c r="E64" i="200"/>
  <c r="D51" i="200"/>
  <c r="E66" i="200"/>
  <c r="D50" i="200"/>
  <c r="E50" i="200"/>
  <c r="E65" i="200"/>
  <c r="E51" i="200"/>
  <c r="J51" i="200"/>
  <c r="F51" i="200"/>
  <c r="F50" i="200"/>
  <c r="I51" i="200"/>
  <c r="G51" i="200"/>
  <c r="E57" i="200"/>
  <c r="E58" i="200"/>
  <c r="H51" i="200" l="1"/>
  <c r="H50" i="200"/>
  <c r="E17" i="110"/>
  <c r="F17" i="110"/>
  <c r="H17" i="110" l="1"/>
  <c r="G32" i="202"/>
  <c r="G31" i="202"/>
  <c r="B27" i="169" l="1"/>
  <c r="B38" i="169" s="1"/>
  <c r="B26" i="169"/>
  <c r="B25" i="169"/>
  <c r="B24" i="169"/>
  <c r="B23" i="169"/>
  <c r="B22" i="169"/>
  <c r="B21" i="169"/>
  <c r="C21" i="169"/>
  <c r="C22" i="169"/>
  <c r="C23" i="169"/>
  <c r="C24" i="169"/>
  <c r="C25" i="169"/>
  <c r="C26" i="169"/>
  <c r="C27" i="169"/>
  <c r="C38" i="169" s="1"/>
  <c r="B5" i="89" l="1"/>
  <c r="B21" i="119" l="1"/>
  <c r="B6" i="122" l="1"/>
  <c r="K8" i="121" l="1"/>
  <c r="I8" i="121"/>
  <c r="R6" i="171" l="1"/>
  <c r="T6" i="174"/>
  <c r="R6" i="170"/>
  <c r="R6" i="173"/>
  <c r="R6" i="166"/>
  <c r="R6" i="172"/>
  <c r="G67" i="196" l="1"/>
  <c r="D67" i="196"/>
  <c r="F67" i="196" s="1"/>
  <c r="G66" i="196"/>
  <c r="J14" i="177" s="1"/>
  <c r="D66" i="196"/>
  <c r="F14" i="177" s="1"/>
  <c r="G52" i="196"/>
  <c r="D52" i="196"/>
  <c r="F52" i="196" s="1"/>
  <c r="G51" i="196"/>
  <c r="I14" i="177" s="1"/>
  <c r="D51" i="196"/>
  <c r="E14" i="177" s="1"/>
  <c r="F37" i="196"/>
  <c r="G36" i="196"/>
  <c r="H14" i="177" s="1"/>
  <c r="F9" i="196"/>
  <c r="F10" i="196"/>
  <c r="F11" i="196"/>
  <c r="F13" i="196"/>
  <c r="F14" i="196"/>
  <c r="F15" i="196"/>
  <c r="F16" i="196"/>
  <c r="F18" i="196"/>
  <c r="F20" i="196"/>
  <c r="F23" i="196"/>
  <c r="F24" i="196"/>
  <c r="F25" i="196"/>
  <c r="F26" i="196"/>
  <c r="F28" i="196"/>
  <c r="F29" i="196"/>
  <c r="F30" i="196"/>
  <c r="F31" i="196"/>
  <c r="F33" i="196"/>
  <c r="F35" i="196"/>
  <c r="F38" i="196"/>
  <c r="F39" i="196"/>
  <c r="F40" i="196"/>
  <c r="F41" i="196"/>
  <c r="F42" i="196"/>
  <c r="F43" i="196"/>
  <c r="F44" i="196"/>
  <c r="F45" i="196"/>
  <c r="F50" i="196"/>
  <c r="F53" i="196"/>
  <c r="F54" i="196"/>
  <c r="F55" i="196"/>
  <c r="F56" i="196"/>
  <c r="F57" i="196"/>
  <c r="F58" i="196"/>
  <c r="F59" i="196"/>
  <c r="F60" i="196"/>
  <c r="F61" i="196"/>
  <c r="F65" i="196"/>
  <c r="F8" i="196"/>
  <c r="F66" i="196" l="1"/>
  <c r="F51" i="196"/>
  <c r="F36" i="196"/>
  <c r="F21" i="196"/>
  <c r="F22" i="196"/>
  <c r="AG51" i="205" l="1"/>
  <c r="AG52" i="205"/>
  <c r="AG53" i="205"/>
  <c r="AG54" i="205"/>
  <c r="AG55" i="205"/>
  <c r="AG56" i="205"/>
  <c r="AG50" i="205"/>
  <c r="AG43" i="205"/>
  <c r="AG44" i="205"/>
  <c r="AG45" i="205"/>
  <c r="AG46" i="205"/>
  <c r="AG47" i="205"/>
  <c r="AG48" i="205"/>
  <c r="AG42" i="205"/>
  <c r="AG39" i="205"/>
  <c r="AG40" i="205"/>
  <c r="AG38" i="205"/>
  <c r="AG37" i="205"/>
  <c r="AG58" i="205" s="1"/>
  <c r="AF37" i="205"/>
  <c r="AE37" i="205"/>
  <c r="AD37" i="205"/>
  <c r="AC37" i="205"/>
  <c r="AB37" i="205"/>
  <c r="AA37" i="205"/>
  <c r="Z37" i="205"/>
  <c r="Y37" i="205"/>
  <c r="X37" i="205"/>
  <c r="AG41" i="205" l="1"/>
  <c r="AG49" i="205"/>
  <c r="U26" i="205"/>
  <c r="U27" i="205" s="1"/>
  <c r="AG61" i="205" l="1"/>
  <c r="AG60" i="205"/>
  <c r="AG59" i="205" l="1"/>
  <c r="A61" i="112"/>
  <c r="E62" i="112" s="1"/>
  <c r="I62" i="112" s="1"/>
  <c r="E6" i="112"/>
  <c r="I6" i="112" s="1"/>
  <c r="AF58" i="205" l="1"/>
  <c r="AF49" i="205"/>
  <c r="AF41" i="205"/>
  <c r="AE41" i="205"/>
  <c r="AF60" i="205"/>
  <c r="AF61" i="205" l="1"/>
  <c r="AF59" i="205" s="1"/>
  <c r="AF39" i="205"/>
  <c r="AF40" i="205"/>
  <c r="AF42" i="205"/>
  <c r="AF43" i="205"/>
  <c r="AF44" i="205"/>
  <c r="AF45" i="205"/>
  <c r="AF46" i="205"/>
  <c r="AF47" i="205"/>
  <c r="AF48" i="205"/>
  <c r="AF50" i="205"/>
  <c r="AF51" i="205"/>
  <c r="AF52" i="205"/>
  <c r="AF53" i="205"/>
  <c r="AF54" i="205"/>
  <c r="AF55" i="205"/>
  <c r="AF56" i="205"/>
  <c r="AF38" i="205"/>
  <c r="D6" i="200" l="1"/>
  <c r="I40" i="132"/>
  <c r="F6" i="200" l="1"/>
  <c r="I6" i="200" s="1"/>
  <c r="E6" i="200"/>
  <c r="G6" i="200" s="1"/>
  <c r="J6" i="200" s="1"/>
  <c r="E6" i="110"/>
  <c r="K11" i="110"/>
  <c r="K12" i="110"/>
  <c r="K13" i="110"/>
  <c r="K14" i="110"/>
  <c r="K15" i="110"/>
  <c r="K16" i="110"/>
  <c r="K20" i="110"/>
  <c r="K21" i="110"/>
  <c r="K22" i="110"/>
  <c r="K23" i="110"/>
  <c r="K24" i="110"/>
  <c r="K25" i="110"/>
  <c r="K29" i="110"/>
  <c r="K30" i="110"/>
  <c r="K31" i="110"/>
  <c r="K32" i="110"/>
  <c r="K33" i="110"/>
  <c r="K34" i="110"/>
  <c r="K38" i="110"/>
  <c r="K39" i="110"/>
  <c r="K40" i="110"/>
  <c r="K41" i="110"/>
  <c r="K42" i="110"/>
  <c r="K43" i="110"/>
  <c r="K47" i="110"/>
  <c r="K48" i="110"/>
  <c r="K49" i="110"/>
  <c r="K50" i="110"/>
  <c r="K51" i="110"/>
  <c r="K52" i="110"/>
  <c r="K53" i="110" l="1"/>
  <c r="K26" i="110"/>
  <c r="K44" i="110"/>
  <c r="K35" i="110"/>
  <c r="K17" i="110"/>
  <c r="C18" i="129" l="1"/>
  <c r="D18" i="129"/>
  <c r="E18" i="129"/>
  <c r="F18" i="129"/>
  <c r="G18" i="129"/>
  <c r="H18" i="129"/>
  <c r="I18" i="129"/>
  <c r="J18" i="129"/>
  <c r="K18" i="129"/>
  <c r="L18" i="129"/>
  <c r="M18" i="129"/>
  <c r="N18" i="129"/>
  <c r="O18" i="129"/>
  <c r="P18" i="129"/>
  <c r="Q18" i="129"/>
  <c r="R18" i="129"/>
  <c r="S18" i="129"/>
  <c r="B19" i="129"/>
  <c r="C19" i="129"/>
  <c r="D19" i="129"/>
  <c r="E19" i="129"/>
  <c r="F19" i="129"/>
  <c r="G19" i="129"/>
  <c r="H19" i="129"/>
  <c r="I19" i="129"/>
  <c r="J19" i="129"/>
  <c r="K19" i="129"/>
  <c r="L19" i="129"/>
  <c r="M19" i="129"/>
  <c r="N19" i="129"/>
  <c r="O19" i="129"/>
  <c r="P19" i="129"/>
  <c r="Q19" i="129"/>
  <c r="R19" i="129"/>
  <c r="S19" i="129"/>
  <c r="B20" i="129"/>
  <c r="C20" i="129"/>
  <c r="D20" i="129"/>
  <c r="E20" i="129"/>
  <c r="F20" i="129"/>
  <c r="G20" i="129"/>
  <c r="H20" i="129"/>
  <c r="I20" i="129"/>
  <c r="J20" i="129"/>
  <c r="K20" i="129"/>
  <c r="L20" i="129"/>
  <c r="M20" i="129"/>
  <c r="N20" i="129"/>
  <c r="O20" i="129"/>
  <c r="P20" i="129"/>
  <c r="Q20" i="129"/>
  <c r="R20" i="129"/>
  <c r="S20" i="129"/>
  <c r="B21" i="129"/>
  <c r="C21" i="129"/>
  <c r="D21" i="129"/>
  <c r="E21" i="129"/>
  <c r="F21" i="129"/>
  <c r="G21" i="129"/>
  <c r="H21" i="129"/>
  <c r="I21" i="129"/>
  <c r="J21" i="129"/>
  <c r="K21" i="129"/>
  <c r="L21" i="129"/>
  <c r="M21" i="129"/>
  <c r="N21" i="129"/>
  <c r="O21" i="129"/>
  <c r="P21" i="129"/>
  <c r="Q21" i="129"/>
  <c r="R21" i="129"/>
  <c r="S21" i="129"/>
  <c r="B22" i="129"/>
  <c r="C22" i="129"/>
  <c r="D22" i="129"/>
  <c r="E22" i="129"/>
  <c r="F22" i="129"/>
  <c r="G22" i="129"/>
  <c r="H22" i="129"/>
  <c r="I22" i="129"/>
  <c r="J22" i="129"/>
  <c r="K22" i="129"/>
  <c r="L22" i="129"/>
  <c r="M22" i="129"/>
  <c r="N22" i="129"/>
  <c r="O22" i="129"/>
  <c r="P22" i="129"/>
  <c r="Q22" i="129"/>
  <c r="R22" i="129"/>
  <c r="S22" i="129"/>
  <c r="B23" i="129"/>
  <c r="C23" i="129"/>
  <c r="D23" i="129"/>
  <c r="E23" i="129"/>
  <c r="F23" i="129"/>
  <c r="G23" i="129"/>
  <c r="H23" i="129"/>
  <c r="I23" i="129"/>
  <c r="J23" i="129"/>
  <c r="K23" i="129"/>
  <c r="L23" i="129"/>
  <c r="M23" i="129"/>
  <c r="N23" i="129"/>
  <c r="O23" i="129"/>
  <c r="P23" i="129"/>
  <c r="Q23" i="129"/>
  <c r="R23" i="129"/>
  <c r="S23" i="129"/>
  <c r="B24" i="129"/>
  <c r="B29" i="129" s="1"/>
  <c r="C24" i="129"/>
  <c r="B30" i="129" s="1"/>
  <c r="D24" i="129"/>
  <c r="E24" i="129"/>
  <c r="C29" i="129" s="1"/>
  <c r="F24" i="129"/>
  <c r="C30" i="129" s="1"/>
  <c r="G24" i="129"/>
  <c r="H24" i="129"/>
  <c r="D29" i="129" s="1"/>
  <c r="I24" i="129"/>
  <c r="J24" i="129"/>
  <c r="D30" i="129" s="1"/>
  <c r="K24" i="129"/>
  <c r="L24" i="129"/>
  <c r="M24" i="129"/>
  <c r="N24" i="129"/>
  <c r="O24" i="129"/>
  <c r="P24" i="129"/>
  <c r="Q24" i="129"/>
  <c r="R24" i="129"/>
  <c r="S24" i="129"/>
  <c r="A64" i="134" l="1"/>
  <c r="A65" i="134"/>
  <c r="A66" i="134"/>
  <c r="A67" i="134"/>
  <c r="A68" i="134"/>
  <c r="A69" i="134"/>
  <c r="A70" i="134"/>
  <c r="A71" i="134"/>
  <c r="A72" i="134"/>
  <c r="A73" i="134"/>
  <c r="A74" i="134"/>
  <c r="A75" i="134"/>
  <c r="A76" i="134"/>
  <c r="A77" i="134"/>
  <c r="A78" i="134"/>
  <c r="A79" i="134"/>
  <c r="A80" i="134"/>
  <c r="A81" i="134"/>
  <c r="A82" i="134"/>
  <c r="A63" i="134"/>
  <c r="O85" i="134"/>
  <c r="N85" i="134"/>
  <c r="M85" i="134"/>
  <c r="L85" i="134"/>
  <c r="K85" i="134"/>
  <c r="J85" i="134"/>
  <c r="I85" i="134"/>
  <c r="H85" i="134"/>
  <c r="G85" i="134"/>
  <c r="F85" i="134"/>
  <c r="E85" i="134"/>
  <c r="D85" i="134"/>
  <c r="C85" i="134"/>
  <c r="B85" i="134"/>
  <c r="Q82" i="134"/>
  <c r="Q95" i="134" s="1"/>
  <c r="O82" i="134"/>
  <c r="O95" i="134" s="1"/>
  <c r="N82" i="134"/>
  <c r="N95" i="134" s="1"/>
  <c r="M82" i="134"/>
  <c r="M95" i="134" s="1"/>
  <c r="L82" i="134"/>
  <c r="L95" i="134" s="1"/>
  <c r="K82" i="134"/>
  <c r="K95" i="134" s="1"/>
  <c r="J82" i="134"/>
  <c r="J95" i="134" s="1"/>
  <c r="I82" i="134"/>
  <c r="I95" i="134" s="1"/>
  <c r="H82" i="134"/>
  <c r="H95" i="134" s="1"/>
  <c r="G82" i="134"/>
  <c r="G95" i="134" s="1"/>
  <c r="F82" i="134"/>
  <c r="F95" i="134" s="1"/>
  <c r="E82" i="134"/>
  <c r="E95" i="134" s="1"/>
  <c r="D82" i="134"/>
  <c r="D95" i="134" s="1"/>
  <c r="C82" i="134"/>
  <c r="C95" i="134" s="1"/>
  <c r="B82" i="134"/>
  <c r="B95" i="134" s="1"/>
  <c r="Q81" i="134"/>
  <c r="O81" i="134"/>
  <c r="N81" i="134"/>
  <c r="M81" i="134"/>
  <c r="L81" i="134"/>
  <c r="K81" i="134"/>
  <c r="J81" i="134"/>
  <c r="I81" i="134"/>
  <c r="H81" i="134"/>
  <c r="G81" i="134"/>
  <c r="F81" i="134"/>
  <c r="E81" i="134"/>
  <c r="D81" i="134"/>
  <c r="C81" i="134"/>
  <c r="B81" i="134"/>
  <c r="Q80" i="134"/>
  <c r="O80" i="134"/>
  <c r="N80" i="134"/>
  <c r="M80" i="134"/>
  <c r="L80" i="134"/>
  <c r="K80" i="134"/>
  <c r="J80" i="134"/>
  <c r="I80" i="134"/>
  <c r="H80" i="134"/>
  <c r="G80" i="134"/>
  <c r="F80" i="134"/>
  <c r="E80" i="134"/>
  <c r="D80" i="134"/>
  <c r="C80" i="134"/>
  <c r="B80" i="134"/>
  <c r="Q79" i="134"/>
  <c r="O79" i="134"/>
  <c r="N79" i="134"/>
  <c r="M79" i="134"/>
  <c r="L79" i="134"/>
  <c r="K79" i="134"/>
  <c r="J79" i="134"/>
  <c r="I79" i="134"/>
  <c r="H79" i="134"/>
  <c r="G79" i="134"/>
  <c r="F79" i="134"/>
  <c r="E79" i="134"/>
  <c r="D79" i="134"/>
  <c r="C79" i="134"/>
  <c r="B79" i="134"/>
  <c r="Q78" i="134"/>
  <c r="O78" i="134"/>
  <c r="N78" i="134"/>
  <c r="M78" i="134"/>
  <c r="L78" i="134"/>
  <c r="K78" i="134"/>
  <c r="J78" i="134"/>
  <c r="I78" i="134"/>
  <c r="H78" i="134"/>
  <c r="G78" i="134"/>
  <c r="F78" i="134"/>
  <c r="E78" i="134"/>
  <c r="D78" i="134"/>
  <c r="C78" i="134"/>
  <c r="B78" i="134"/>
  <c r="Q77" i="134"/>
  <c r="O77" i="134"/>
  <c r="N77" i="134"/>
  <c r="M77" i="134"/>
  <c r="L77" i="134"/>
  <c r="K77" i="134"/>
  <c r="J77" i="134"/>
  <c r="I77" i="134"/>
  <c r="H77" i="134"/>
  <c r="G77" i="134"/>
  <c r="F77" i="134"/>
  <c r="E77" i="134"/>
  <c r="D77" i="134"/>
  <c r="C77" i="134"/>
  <c r="B77" i="134"/>
  <c r="Q76" i="134"/>
  <c r="O76" i="134"/>
  <c r="N76" i="134"/>
  <c r="M76" i="134"/>
  <c r="L76" i="134"/>
  <c r="K76" i="134"/>
  <c r="J76" i="134"/>
  <c r="I76" i="134"/>
  <c r="H76" i="134"/>
  <c r="G76" i="134"/>
  <c r="F76" i="134"/>
  <c r="E76" i="134"/>
  <c r="D76" i="134"/>
  <c r="C76" i="134"/>
  <c r="B76" i="134"/>
  <c r="R75" i="134"/>
  <c r="R74" i="134"/>
  <c r="R71" i="134"/>
  <c r="R70" i="134"/>
  <c r="R69" i="134"/>
  <c r="R67" i="134"/>
  <c r="R66" i="134"/>
  <c r="R65" i="134"/>
  <c r="H114" i="112"/>
  <c r="G111" i="112"/>
  <c r="K113" i="112"/>
  <c r="H113" i="112"/>
  <c r="G113" i="112"/>
  <c r="K112" i="112"/>
  <c r="H112" i="112"/>
  <c r="K111" i="112"/>
  <c r="H111" i="112"/>
  <c r="K110" i="112"/>
  <c r="H110" i="112"/>
  <c r="G110" i="112"/>
  <c r="K109" i="112"/>
  <c r="H109" i="112"/>
  <c r="G109" i="112"/>
  <c r="G105" i="112"/>
  <c r="K106" i="112"/>
  <c r="H106" i="112"/>
  <c r="G106" i="112"/>
  <c r="K105" i="112"/>
  <c r="H105" i="112"/>
  <c r="K104" i="112"/>
  <c r="H104" i="112"/>
  <c r="K103" i="112"/>
  <c r="H103" i="112"/>
  <c r="K102" i="112"/>
  <c r="H102" i="112"/>
  <c r="G98" i="112"/>
  <c r="K99" i="112"/>
  <c r="H99" i="112"/>
  <c r="K98" i="112"/>
  <c r="H98" i="112"/>
  <c r="K97" i="112"/>
  <c r="H97" i="112"/>
  <c r="K96" i="112"/>
  <c r="H96" i="112"/>
  <c r="K95" i="112"/>
  <c r="H95" i="112"/>
  <c r="H93" i="112"/>
  <c r="K92" i="112"/>
  <c r="H92" i="112"/>
  <c r="K91" i="112"/>
  <c r="H91" i="112"/>
  <c r="K90" i="112"/>
  <c r="H90" i="112"/>
  <c r="K89" i="112"/>
  <c r="H89" i="112"/>
  <c r="K88" i="112"/>
  <c r="H88" i="112"/>
  <c r="G83" i="112"/>
  <c r="K85" i="112"/>
  <c r="H85" i="112"/>
  <c r="K84" i="112"/>
  <c r="H84" i="112"/>
  <c r="K83" i="112"/>
  <c r="H83" i="112"/>
  <c r="K82" i="112"/>
  <c r="H82" i="112"/>
  <c r="K81" i="112"/>
  <c r="H81" i="112"/>
  <c r="G81" i="112"/>
  <c r="H79" i="112"/>
  <c r="G77" i="112"/>
  <c r="K78" i="112"/>
  <c r="H78" i="112"/>
  <c r="G78" i="112"/>
  <c r="K77" i="112"/>
  <c r="H77" i="112"/>
  <c r="K76" i="112"/>
  <c r="H76" i="112"/>
  <c r="K75" i="112"/>
  <c r="H75" i="112"/>
  <c r="K74" i="112"/>
  <c r="H74" i="112"/>
  <c r="G70" i="112"/>
  <c r="K71" i="112"/>
  <c r="H71" i="112"/>
  <c r="K70" i="112"/>
  <c r="H70" i="112"/>
  <c r="K69" i="112"/>
  <c r="H69" i="112"/>
  <c r="K68" i="112"/>
  <c r="H68" i="112"/>
  <c r="K67" i="112"/>
  <c r="H67" i="112"/>
  <c r="AE61" i="205"/>
  <c r="AD61" i="205"/>
  <c r="AC61" i="205"/>
  <c r="AB61" i="205"/>
  <c r="AA61" i="205"/>
  <c r="Z61" i="205"/>
  <c r="Y61" i="205"/>
  <c r="X61" i="205"/>
  <c r="AE60" i="205"/>
  <c r="AD60" i="205"/>
  <c r="AC60" i="205"/>
  <c r="AB60" i="205"/>
  <c r="AA60" i="205"/>
  <c r="Z60" i="205"/>
  <c r="Z59" i="205" s="1"/>
  <c r="Y60" i="205"/>
  <c r="X60" i="205"/>
  <c r="AE58" i="205"/>
  <c r="AD58" i="205"/>
  <c r="AC58" i="205"/>
  <c r="AB58" i="205"/>
  <c r="AA58" i="205"/>
  <c r="Z58" i="205"/>
  <c r="Y58" i="205"/>
  <c r="X58" i="205"/>
  <c r="AE56" i="205"/>
  <c r="AD56" i="205"/>
  <c r="AC56" i="205"/>
  <c r="AB56" i="205"/>
  <c r="AA56" i="205"/>
  <c r="Z56" i="205"/>
  <c r="Y56" i="205"/>
  <c r="X56" i="205"/>
  <c r="AE55" i="205"/>
  <c r="AD55" i="205"/>
  <c r="AC55" i="205"/>
  <c r="AB55" i="205"/>
  <c r="AA55" i="205"/>
  <c r="Z55" i="205"/>
  <c r="Y55" i="205"/>
  <c r="X55" i="205"/>
  <c r="AE54" i="205"/>
  <c r="AD54" i="205"/>
  <c r="AC54" i="205"/>
  <c r="AB54" i="205"/>
  <c r="AA54" i="205"/>
  <c r="Z54" i="205"/>
  <c r="Y54" i="205"/>
  <c r="X54" i="205"/>
  <c r="AE53" i="205"/>
  <c r="AD53" i="205"/>
  <c r="AC53" i="205"/>
  <c r="AB53" i="205"/>
  <c r="AA53" i="205"/>
  <c r="Z53" i="205"/>
  <c r="Y53" i="205"/>
  <c r="X53" i="205"/>
  <c r="AE52" i="205"/>
  <c r="AD52" i="205"/>
  <c r="AC52" i="205"/>
  <c r="AB52" i="205"/>
  <c r="AA52" i="205"/>
  <c r="Z52" i="205"/>
  <c r="Y52" i="205"/>
  <c r="X52" i="205"/>
  <c r="AE51" i="205"/>
  <c r="AD51" i="205"/>
  <c r="AC51" i="205"/>
  <c r="AB51" i="205"/>
  <c r="AA51" i="205"/>
  <c r="Z51" i="205"/>
  <c r="Y51" i="205"/>
  <c r="X51" i="205"/>
  <c r="AE50" i="205"/>
  <c r="AD50" i="205"/>
  <c r="AC50" i="205"/>
  <c r="AB50" i="205"/>
  <c r="AA50" i="205"/>
  <c r="Z50" i="205"/>
  <c r="Y50" i="205"/>
  <c r="X50" i="205"/>
  <c r="AE49" i="205"/>
  <c r="AD49" i="205"/>
  <c r="AC49" i="205"/>
  <c r="AB49" i="205"/>
  <c r="AA49" i="205"/>
  <c r="Z49" i="205"/>
  <c r="Y49" i="205"/>
  <c r="X49" i="205"/>
  <c r="AE48" i="205"/>
  <c r="AD48" i="205"/>
  <c r="AC48" i="205"/>
  <c r="AB48" i="205"/>
  <c r="AA48" i="205"/>
  <c r="Z48" i="205"/>
  <c r="Y48" i="205"/>
  <c r="X48" i="205"/>
  <c r="AE47" i="205"/>
  <c r="AD47" i="205"/>
  <c r="AC47" i="205"/>
  <c r="AB47" i="205"/>
  <c r="AA47" i="205"/>
  <c r="Z47" i="205"/>
  <c r="Y47" i="205"/>
  <c r="X47" i="205"/>
  <c r="AE46" i="205"/>
  <c r="AD46" i="205"/>
  <c r="AC46" i="205"/>
  <c r="AB46" i="205"/>
  <c r="AA46" i="205"/>
  <c r="Z46" i="205"/>
  <c r="Y46" i="205"/>
  <c r="X46" i="205"/>
  <c r="AE45" i="205"/>
  <c r="AD45" i="205"/>
  <c r="AC45" i="205"/>
  <c r="AB45" i="205"/>
  <c r="AA45" i="205"/>
  <c r="Z45" i="205"/>
  <c r="Y45" i="205"/>
  <c r="X45" i="205"/>
  <c r="AE44" i="205"/>
  <c r="AD44" i="205"/>
  <c r="AC44" i="205"/>
  <c r="AB44" i="205"/>
  <c r="AA44" i="205"/>
  <c r="Z44" i="205"/>
  <c r="Y44" i="205"/>
  <c r="X44" i="205"/>
  <c r="AE43" i="205"/>
  <c r="AD43" i="205"/>
  <c r="AC43" i="205"/>
  <c r="AB43" i="205"/>
  <c r="AA43" i="205"/>
  <c r="Z43" i="205"/>
  <c r="Y43" i="205"/>
  <c r="X43" i="205"/>
  <c r="AE42" i="205"/>
  <c r="AD42" i="205"/>
  <c r="AC42" i="205"/>
  <c r="AB42" i="205"/>
  <c r="AA42" i="205"/>
  <c r="Z42" i="205"/>
  <c r="Y42" i="205"/>
  <c r="X42" i="205"/>
  <c r="AD41" i="205"/>
  <c r="AC41" i="205"/>
  <c r="AB41" i="205"/>
  <c r="AA41" i="205"/>
  <c r="Z41" i="205"/>
  <c r="Y41" i="205"/>
  <c r="X41" i="205"/>
  <c r="AE40" i="205"/>
  <c r="AD40" i="205"/>
  <c r="AC40" i="205"/>
  <c r="AB40" i="205"/>
  <c r="AA40" i="205"/>
  <c r="Z40" i="205"/>
  <c r="Y40" i="205"/>
  <c r="X40" i="205"/>
  <c r="AE39" i="205"/>
  <c r="AD39" i="205"/>
  <c r="AC39" i="205"/>
  <c r="AB39" i="205"/>
  <c r="AA39" i="205"/>
  <c r="Z39" i="205"/>
  <c r="Y39" i="205"/>
  <c r="X39" i="205"/>
  <c r="AE38" i="205"/>
  <c r="AD38" i="205"/>
  <c r="AC38" i="205"/>
  <c r="AB38" i="205"/>
  <c r="AA38" i="205"/>
  <c r="Z38" i="205"/>
  <c r="Y38" i="205"/>
  <c r="X38" i="205"/>
  <c r="AE59" i="205" l="1"/>
  <c r="K107" i="112"/>
  <c r="P79" i="134"/>
  <c r="AD59" i="205"/>
  <c r="G112" i="112"/>
  <c r="G114" i="112" s="1"/>
  <c r="R73" i="134"/>
  <c r="R79" i="134" s="1"/>
  <c r="P77" i="134"/>
  <c r="H72" i="112"/>
  <c r="G71" i="112"/>
  <c r="G92" i="112"/>
  <c r="G84" i="112"/>
  <c r="H86" i="112"/>
  <c r="G82" i="112"/>
  <c r="G85" i="112"/>
  <c r="K79" i="112"/>
  <c r="K72" i="112"/>
  <c r="K93" i="112"/>
  <c r="Y59" i="205"/>
  <c r="AA59" i="205"/>
  <c r="AC59" i="205"/>
  <c r="P82" i="134"/>
  <c r="P81" i="134"/>
  <c r="P78" i="134"/>
  <c r="K86" i="112"/>
  <c r="G99" i="112"/>
  <c r="K114" i="112"/>
  <c r="K100" i="112"/>
  <c r="H107" i="112"/>
  <c r="H100" i="112"/>
  <c r="P95" i="134"/>
  <c r="R64" i="134"/>
  <c r="R68" i="134"/>
  <c r="R77" i="134" s="1"/>
  <c r="R72" i="134"/>
  <c r="P76" i="134"/>
  <c r="P80" i="134"/>
  <c r="G88" i="112"/>
  <c r="G89" i="112"/>
  <c r="G90" i="112"/>
  <c r="G91" i="112"/>
  <c r="G67" i="112"/>
  <c r="G68" i="112"/>
  <c r="G69" i="112"/>
  <c r="G95" i="112"/>
  <c r="G96" i="112"/>
  <c r="G97" i="112"/>
  <c r="G74" i="112"/>
  <c r="G75" i="112"/>
  <c r="G76" i="112"/>
  <c r="G102" i="112"/>
  <c r="G103" i="112"/>
  <c r="G104" i="112"/>
  <c r="AB59" i="205"/>
  <c r="X59" i="205"/>
  <c r="R81" i="134" l="1"/>
  <c r="G86" i="112"/>
  <c r="G100" i="112"/>
  <c r="R78" i="134"/>
  <c r="R82" i="134"/>
  <c r="R95" i="134" s="1"/>
  <c r="R80" i="134"/>
  <c r="R76" i="134"/>
  <c r="G79" i="112"/>
  <c r="G107" i="112"/>
  <c r="G72" i="112"/>
  <c r="G93" i="112"/>
  <c r="E59" i="52" l="1"/>
  <c r="E58" i="52"/>
  <c r="E57" i="52"/>
  <c r="E56" i="52"/>
  <c r="E54" i="52"/>
  <c r="E53" i="52"/>
  <c r="E52" i="52"/>
  <c r="E51" i="52"/>
  <c r="E50" i="52"/>
  <c r="E49" i="52"/>
  <c r="E48" i="52"/>
  <c r="E47" i="52"/>
  <c r="E46" i="52"/>
  <c r="E45" i="52"/>
  <c r="E44" i="52"/>
  <c r="E43" i="52"/>
  <c r="E41" i="52"/>
  <c r="E40" i="52"/>
  <c r="E39" i="52"/>
  <c r="E38" i="52"/>
  <c r="E33" i="52"/>
  <c r="A33" i="52" s="1"/>
  <c r="E29" i="52"/>
  <c r="E28" i="52"/>
  <c r="E27" i="52"/>
  <c r="E25" i="52"/>
  <c r="E22" i="52"/>
  <c r="E19" i="52"/>
  <c r="E15" i="52"/>
  <c r="E14" i="52"/>
  <c r="E10" i="52"/>
  <c r="E9" i="52"/>
  <c r="E8" i="52"/>
  <c r="E7" i="52"/>
  <c r="E6" i="52"/>
  <c r="A7" i="52" l="1"/>
  <c r="B7" i="52"/>
  <c r="A28" i="52"/>
  <c r="B28" i="52"/>
  <c r="A29" i="52"/>
  <c r="B29" i="52"/>
  <c r="A49" i="52"/>
  <c r="B49" i="52"/>
  <c r="B46" i="52"/>
  <c r="A46" i="52"/>
  <c r="A50" i="52"/>
  <c r="B50" i="52"/>
  <c r="B54" i="52"/>
  <c r="A54" i="52"/>
  <c r="A15" i="52"/>
  <c r="B15" i="52"/>
  <c r="B14" i="52"/>
  <c r="A14" i="52"/>
  <c r="A52" i="52"/>
  <c r="B52" i="52"/>
  <c r="B58" i="52"/>
  <c r="A58" i="52"/>
  <c r="A41" i="52"/>
  <c r="B41" i="52"/>
  <c r="B57" i="52"/>
  <c r="A57" i="52"/>
  <c r="A22" i="52"/>
  <c r="B22" i="52"/>
  <c r="A43" i="52"/>
  <c r="B43" i="52"/>
  <c r="A45" i="52"/>
  <c r="B45" i="52"/>
  <c r="A47" i="52"/>
  <c r="B47" i="52"/>
  <c r="A40" i="52"/>
  <c r="B40" i="52"/>
  <c r="A39" i="52"/>
  <c r="B39" i="52"/>
  <c r="A38" i="52"/>
  <c r="B38" i="52"/>
  <c r="B33" i="52"/>
  <c r="A27" i="52"/>
  <c r="B27" i="52"/>
  <c r="A25" i="52"/>
  <c r="B25" i="52"/>
  <c r="B19" i="52"/>
  <c r="A19" i="52"/>
  <c r="B8" i="52"/>
  <c r="A8" i="52"/>
  <c r="B9" i="52"/>
  <c r="A9" i="52"/>
  <c r="A10" i="52"/>
  <c r="B10" i="52"/>
  <c r="A6" i="52"/>
  <c r="B6" i="52"/>
  <c r="B56" i="52"/>
  <c r="A56" i="52"/>
  <c r="B53" i="52"/>
  <c r="A53" i="52"/>
  <c r="B44" i="52"/>
  <c r="A44" i="52"/>
  <c r="A48" i="52"/>
  <c r="B48" i="52"/>
  <c r="B59" i="52"/>
  <c r="A59" i="52"/>
  <c r="A51" i="52"/>
  <c r="B51" i="52"/>
  <c r="E32" i="52"/>
  <c r="E26" i="52"/>
  <c r="E18" i="52"/>
  <c r="E11" i="52"/>
  <c r="E55" i="52"/>
  <c r="E42" i="52"/>
  <c r="E37" i="52"/>
  <c r="E36" i="52"/>
  <c r="E35" i="52"/>
  <c r="E34" i="52"/>
  <c r="E31" i="52"/>
  <c r="E30" i="52"/>
  <c r="E24" i="52"/>
  <c r="E23" i="52"/>
  <c r="E21" i="52"/>
  <c r="E20" i="52"/>
  <c r="E16" i="52"/>
  <c r="B16" i="52" s="1"/>
  <c r="E13" i="52"/>
  <c r="E12" i="52"/>
  <c r="E5" i="52"/>
  <c r="E4" i="52"/>
  <c r="E3" i="52"/>
  <c r="A55" i="52" l="1"/>
  <c r="B55" i="52"/>
  <c r="A30" i="52"/>
  <c r="B30" i="52"/>
  <c r="A11" i="52"/>
  <c r="B11" i="52"/>
  <c r="B12" i="52"/>
  <c r="A12" i="52"/>
  <c r="B21" i="52"/>
  <c r="A21" i="52"/>
  <c r="B31" i="52"/>
  <c r="A31" i="52"/>
  <c r="A4" i="52"/>
  <c r="B4" i="52"/>
  <c r="A3" i="52"/>
  <c r="B3" i="52"/>
  <c r="A37" i="52"/>
  <c r="B37" i="52"/>
  <c r="A36" i="52"/>
  <c r="B36" i="52"/>
  <c r="A35" i="52"/>
  <c r="B35" i="52"/>
  <c r="A34" i="52"/>
  <c r="B34" i="52"/>
  <c r="A32" i="52"/>
  <c r="B32" i="52"/>
  <c r="A26" i="52"/>
  <c r="B26" i="52"/>
  <c r="A24" i="52"/>
  <c r="B24" i="52"/>
  <c r="A23" i="52"/>
  <c r="B23" i="52"/>
  <c r="A20" i="52"/>
  <c r="B20" i="52"/>
  <c r="B18" i="52"/>
  <c r="A18" i="52"/>
  <c r="A16" i="52"/>
  <c r="B13" i="52"/>
  <c r="A13" i="52"/>
  <c r="B5" i="52"/>
  <c r="A5" i="52"/>
  <c r="A42" i="52"/>
  <c r="B42" i="52"/>
  <c r="C26" i="204"/>
  <c r="C27" i="204"/>
  <c r="C28" i="204"/>
  <c r="C29" i="204"/>
  <c r="C30" i="204"/>
  <c r="C31" i="204"/>
  <c r="C32" i="204"/>
  <c r="C33" i="204"/>
  <c r="C34" i="204"/>
  <c r="C25" i="204"/>
  <c r="O53" i="208" l="1"/>
  <c r="O54" i="208"/>
  <c r="O52" i="208"/>
  <c r="W54" i="208" l="1"/>
  <c r="W52" i="208"/>
  <c r="W53" i="208"/>
  <c r="S54" i="208"/>
  <c r="S52" i="208"/>
  <c r="S53" i="208"/>
  <c r="R52" i="208"/>
  <c r="R53" i="208"/>
  <c r="R54" i="208"/>
  <c r="Y54" i="208"/>
  <c r="U53" i="208"/>
  <c r="U54" i="208"/>
  <c r="U52" i="208"/>
  <c r="Q53" i="208"/>
  <c r="Q54" i="208"/>
  <c r="V52" i="208"/>
  <c r="V53" i="208"/>
  <c r="V54" i="208"/>
  <c r="X54" i="208"/>
  <c r="X52" i="208"/>
  <c r="X53" i="208"/>
  <c r="T54" i="208"/>
  <c r="T52" i="208"/>
  <c r="T53" i="208"/>
  <c r="P53" i="208"/>
  <c r="P54" i="208"/>
  <c r="U55" i="208" l="1"/>
  <c r="X55" i="208"/>
  <c r="R55" i="208"/>
  <c r="V55" i="208"/>
  <c r="P55" i="208"/>
  <c r="Q55" i="208"/>
  <c r="Y55" i="208"/>
  <c r="T55" i="208"/>
  <c r="W55" i="208"/>
  <c r="S55" i="208"/>
  <c r="B18" i="193" l="1"/>
  <c r="C18" i="193"/>
  <c r="D18" i="193"/>
  <c r="E18" i="193"/>
  <c r="F18" i="193"/>
  <c r="G18" i="193"/>
  <c r="H18" i="193"/>
  <c r="I18" i="193"/>
  <c r="J18" i="193"/>
  <c r="K18" i="193"/>
  <c r="L18" i="193"/>
  <c r="M18" i="193"/>
  <c r="N18" i="193"/>
  <c r="B19" i="193"/>
  <c r="C19" i="193"/>
  <c r="D19" i="193"/>
  <c r="E19" i="193"/>
  <c r="F19" i="193"/>
  <c r="G19" i="193"/>
  <c r="H19" i="193"/>
  <c r="I19" i="193"/>
  <c r="J19" i="193"/>
  <c r="K19" i="193"/>
  <c r="L19" i="193"/>
  <c r="M19" i="193"/>
  <c r="N19" i="193"/>
  <c r="B20" i="193"/>
  <c r="C20" i="193"/>
  <c r="D20" i="193"/>
  <c r="E20" i="193"/>
  <c r="F20" i="193"/>
  <c r="G20" i="193"/>
  <c r="H20" i="193"/>
  <c r="I20" i="193"/>
  <c r="J20" i="193"/>
  <c r="K20" i="193"/>
  <c r="L20" i="193"/>
  <c r="M20" i="193"/>
  <c r="N20" i="193"/>
  <c r="B21" i="193"/>
  <c r="C21" i="193"/>
  <c r="D21" i="193"/>
  <c r="E21" i="193"/>
  <c r="F21" i="193"/>
  <c r="G21" i="193"/>
  <c r="H21" i="193"/>
  <c r="I21" i="193"/>
  <c r="J21" i="193"/>
  <c r="K21" i="193"/>
  <c r="L21" i="193"/>
  <c r="M21" i="193"/>
  <c r="N21" i="193"/>
  <c r="D35" i="110" l="1"/>
  <c r="E35" i="110"/>
  <c r="F35" i="110"/>
  <c r="H7" i="170" l="1"/>
  <c r="N7" i="198" l="1"/>
  <c r="H51" i="110" l="1"/>
  <c r="H7" i="173"/>
  <c r="Q30" i="208" l="1"/>
  <c r="O6" i="208"/>
  <c r="O7" i="208"/>
  <c r="O8" i="208"/>
  <c r="O9" i="208"/>
  <c r="O10" i="208"/>
  <c r="O11" i="208"/>
  <c r="O12" i="208"/>
  <c r="O13" i="208"/>
  <c r="O14" i="208"/>
  <c r="O15" i="208"/>
  <c r="O16" i="208"/>
  <c r="O17" i="208"/>
  <c r="O18" i="208"/>
  <c r="O19" i="208"/>
  <c r="O20" i="208"/>
  <c r="O21" i="208"/>
  <c r="O22" i="208"/>
  <c r="O23" i="208"/>
  <c r="O24" i="208"/>
  <c r="O25" i="208"/>
  <c r="O26" i="208"/>
  <c r="O27" i="208"/>
  <c r="O28" i="208"/>
  <c r="O5" i="208"/>
  <c r="P6" i="208"/>
  <c r="Q6" i="208"/>
  <c r="R6" i="208"/>
  <c r="S6" i="208"/>
  <c r="T6" i="208"/>
  <c r="U6" i="208"/>
  <c r="V6" i="208"/>
  <c r="W6" i="208"/>
  <c r="X6" i="208"/>
  <c r="AC6" i="208" s="1"/>
  <c r="P7" i="208"/>
  <c r="Q7" i="208"/>
  <c r="R7" i="208"/>
  <c r="S7" i="208"/>
  <c r="T7" i="208"/>
  <c r="U7" i="208"/>
  <c r="V7" i="208"/>
  <c r="W7" i="208"/>
  <c r="X7" i="208"/>
  <c r="AC7" i="208" s="1"/>
  <c r="Y7" i="208"/>
  <c r="AD7" i="208" s="1"/>
  <c r="P8" i="208"/>
  <c r="Q8" i="208"/>
  <c r="R8" i="208"/>
  <c r="S8" i="208"/>
  <c r="T8" i="208"/>
  <c r="U8" i="208"/>
  <c r="V8" i="208"/>
  <c r="W8" i="208"/>
  <c r="X8" i="208"/>
  <c r="AC8" i="208" s="1"/>
  <c r="P9" i="208"/>
  <c r="Q9" i="208"/>
  <c r="R9" i="208"/>
  <c r="S9" i="208"/>
  <c r="T9" i="208"/>
  <c r="U9" i="208"/>
  <c r="V9" i="208"/>
  <c r="W9" i="208"/>
  <c r="X9" i="208"/>
  <c r="AC9" i="208" s="1"/>
  <c r="P10" i="208"/>
  <c r="Q10" i="208"/>
  <c r="R10" i="208"/>
  <c r="S10" i="208"/>
  <c r="T10" i="208"/>
  <c r="U10" i="208"/>
  <c r="V10" i="208"/>
  <c r="W10" i="208"/>
  <c r="X10" i="208"/>
  <c r="AC10" i="208" s="1"/>
  <c r="P11" i="208"/>
  <c r="Q11" i="208"/>
  <c r="R11" i="208"/>
  <c r="S11" i="208"/>
  <c r="T11" i="208"/>
  <c r="U11" i="208"/>
  <c r="V11" i="208"/>
  <c r="W11" i="208"/>
  <c r="X11" i="208"/>
  <c r="AC11" i="208" s="1"/>
  <c r="P12" i="208"/>
  <c r="Q12" i="208"/>
  <c r="R12" i="208"/>
  <c r="S12" i="208"/>
  <c r="T12" i="208"/>
  <c r="U12" i="208"/>
  <c r="V12" i="208"/>
  <c r="W12" i="208"/>
  <c r="X12" i="208"/>
  <c r="AC12" i="208" s="1"/>
  <c r="P13" i="208"/>
  <c r="Q13" i="208"/>
  <c r="R13" i="208"/>
  <c r="S13" i="208"/>
  <c r="T13" i="208"/>
  <c r="U13" i="208"/>
  <c r="V13" i="208"/>
  <c r="W13" i="208"/>
  <c r="X13" i="208"/>
  <c r="AC13" i="208" s="1"/>
  <c r="P14" i="208"/>
  <c r="Q14" i="208"/>
  <c r="R14" i="208"/>
  <c r="S14" i="208"/>
  <c r="T14" i="208"/>
  <c r="U14" i="208"/>
  <c r="V14" i="208"/>
  <c r="W14" i="208"/>
  <c r="X14" i="208"/>
  <c r="AC14" i="208" s="1"/>
  <c r="P15" i="208"/>
  <c r="Q15" i="208"/>
  <c r="R15" i="208"/>
  <c r="S15" i="208"/>
  <c r="T15" i="208"/>
  <c r="U15" i="208"/>
  <c r="V15" i="208"/>
  <c r="W15" i="208"/>
  <c r="X15" i="208"/>
  <c r="AC15" i="208" s="1"/>
  <c r="P16" i="208"/>
  <c r="Q16" i="208"/>
  <c r="R16" i="208"/>
  <c r="S16" i="208"/>
  <c r="T16" i="208"/>
  <c r="U16" i="208"/>
  <c r="V16" i="208"/>
  <c r="W16" i="208"/>
  <c r="X16" i="208"/>
  <c r="AC16" i="208" s="1"/>
  <c r="P17" i="208"/>
  <c r="Q17" i="208"/>
  <c r="R17" i="208"/>
  <c r="S17" i="208"/>
  <c r="T17" i="208"/>
  <c r="U17" i="208"/>
  <c r="V17" i="208"/>
  <c r="W17" i="208"/>
  <c r="X17" i="208"/>
  <c r="AC17" i="208" s="1"/>
  <c r="P18" i="208"/>
  <c r="Q18" i="208"/>
  <c r="R18" i="208"/>
  <c r="S18" i="208"/>
  <c r="T18" i="208"/>
  <c r="U18" i="208"/>
  <c r="V18" i="208"/>
  <c r="W18" i="208"/>
  <c r="X18" i="208"/>
  <c r="AC18" i="208" s="1"/>
  <c r="P19" i="208"/>
  <c r="Q19" i="208"/>
  <c r="R19" i="208"/>
  <c r="S19" i="208"/>
  <c r="T19" i="208"/>
  <c r="U19" i="208"/>
  <c r="V19" i="208"/>
  <c r="W19" i="208"/>
  <c r="X19" i="208"/>
  <c r="AC19" i="208" s="1"/>
  <c r="P20" i="208"/>
  <c r="Q20" i="208"/>
  <c r="R20" i="208"/>
  <c r="S20" i="208"/>
  <c r="T20" i="208"/>
  <c r="U20" i="208"/>
  <c r="V20" i="208"/>
  <c r="W20" i="208"/>
  <c r="X20" i="208"/>
  <c r="AC20" i="208" s="1"/>
  <c r="P21" i="208"/>
  <c r="Q21" i="208"/>
  <c r="R21" i="208"/>
  <c r="S21" i="208"/>
  <c r="T21" i="208"/>
  <c r="U21" i="208"/>
  <c r="V21" i="208"/>
  <c r="W21" i="208"/>
  <c r="X21" i="208"/>
  <c r="AC21" i="208" s="1"/>
  <c r="P22" i="208"/>
  <c r="Q22" i="208"/>
  <c r="R22" i="208"/>
  <c r="S22" i="208"/>
  <c r="T22" i="208"/>
  <c r="U22" i="208"/>
  <c r="V22" i="208"/>
  <c r="W22" i="208"/>
  <c r="X22" i="208"/>
  <c r="AC22" i="208" s="1"/>
  <c r="P23" i="208"/>
  <c r="Q23" i="208"/>
  <c r="R23" i="208"/>
  <c r="S23" i="208"/>
  <c r="T23" i="208"/>
  <c r="U23" i="208"/>
  <c r="V23" i="208"/>
  <c r="W23" i="208"/>
  <c r="X23" i="208"/>
  <c r="AC23" i="208" s="1"/>
  <c r="Y23" i="208"/>
  <c r="AD23" i="208" s="1"/>
  <c r="P24" i="208"/>
  <c r="Q24" i="208"/>
  <c r="R24" i="208"/>
  <c r="S24" i="208"/>
  <c r="T24" i="208"/>
  <c r="U24" i="208"/>
  <c r="V24" i="208"/>
  <c r="W24" i="208"/>
  <c r="X24" i="208"/>
  <c r="AC24" i="208" s="1"/>
  <c r="P25" i="208"/>
  <c r="Q25" i="208"/>
  <c r="R25" i="208"/>
  <c r="S25" i="208"/>
  <c r="T25" i="208"/>
  <c r="U25" i="208"/>
  <c r="V25" i="208"/>
  <c r="W25" i="208"/>
  <c r="X25" i="208"/>
  <c r="AC25" i="208" s="1"/>
  <c r="P26" i="208"/>
  <c r="Q26" i="208"/>
  <c r="R26" i="208"/>
  <c r="S26" i="208"/>
  <c r="T26" i="208"/>
  <c r="U26" i="208"/>
  <c r="V26" i="208"/>
  <c r="W26" i="208"/>
  <c r="X26" i="208"/>
  <c r="AC26" i="208" s="1"/>
  <c r="P27" i="208"/>
  <c r="Q27" i="208"/>
  <c r="R27" i="208"/>
  <c r="S27" i="208"/>
  <c r="T27" i="208"/>
  <c r="U27" i="208"/>
  <c r="V27" i="208"/>
  <c r="W27" i="208"/>
  <c r="X27" i="208"/>
  <c r="AC27" i="208" s="1"/>
  <c r="P28" i="208"/>
  <c r="Q28" i="208"/>
  <c r="R28" i="208"/>
  <c r="S28" i="208"/>
  <c r="T28" i="208"/>
  <c r="U28" i="208"/>
  <c r="V28" i="208"/>
  <c r="W28" i="208"/>
  <c r="X28" i="208"/>
  <c r="AC28" i="208" s="1"/>
  <c r="Q5" i="208"/>
  <c r="R5" i="208"/>
  <c r="S5" i="208"/>
  <c r="T5" i="208"/>
  <c r="U5" i="208"/>
  <c r="V5" i="208"/>
  <c r="W5" i="208"/>
  <c r="X5" i="208"/>
  <c r="AC5" i="208" s="1"/>
  <c r="Q4" i="208"/>
  <c r="Q43" i="208" s="1"/>
  <c r="Q51" i="208" s="1"/>
  <c r="R4" i="208"/>
  <c r="R43" i="208" s="1"/>
  <c r="R51" i="208" s="1"/>
  <c r="S4" i="208"/>
  <c r="S43" i="208" s="1"/>
  <c r="S51" i="208" s="1"/>
  <c r="T4" i="208"/>
  <c r="T43" i="208" s="1"/>
  <c r="T51" i="208" s="1"/>
  <c r="U4" i="208"/>
  <c r="U43" i="208" s="1"/>
  <c r="U51" i="208" s="1"/>
  <c r="V4" i="208"/>
  <c r="V43" i="208" s="1"/>
  <c r="V51" i="208" s="1"/>
  <c r="W4" i="208"/>
  <c r="W43" i="208" s="1"/>
  <c r="W51" i="208" s="1"/>
  <c r="X4" i="208"/>
  <c r="Y4" i="208"/>
  <c r="P4" i="208"/>
  <c r="AA5" i="208" l="1"/>
  <c r="AB5" i="208" s="1"/>
  <c r="P43" i="208"/>
  <c r="P51" i="208" s="1"/>
  <c r="AA6" i="208"/>
  <c r="AB6" i="208" s="1"/>
  <c r="AA25" i="208"/>
  <c r="AB25" i="208" s="1"/>
  <c r="AA19" i="208"/>
  <c r="AB19" i="208" s="1"/>
  <c r="AA7" i="208"/>
  <c r="AB7" i="208" s="1"/>
  <c r="AA17" i="208"/>
  <c r="AB17" i="208" s="1"/>
  <c r="AA13" i="208"/>
  <c r="AB13" i="208" s="1"/>
  <c r="AA9" i="208"/>
  <c r="AB9" i="208" s="1"/>
  <c r="AA27" i="208"/>
  <c r="AB27" i="208" s="1"/>
  <c r="AA23" i="208"/>
  <c r="AB23" i="208" s="1"/>
  <c r="AA15" i="208"/>
  <c r="AB15" i="208" s="1"/>
  <c r="AA11" i="208"/>
  <c r="AB11" i="208" s="1"/>
  <c r="AA12" i="208"/>
  <c r="AB12" i="208" s="1"/>
  <c r="AA10" i="208"/>
  <c r="AB10" i="208" s="1"/>
  <c r="AA8" i="208"/>
  <c r="AB8" i="208" s="1"/>
  <c r="AA21" i="208"/>
  <c r="AB21" i="208" s="1"/>
  <c r="Y43" i="208"/>
  <c r="Y51" i="208" s="1"/>
  <c r="AD4" i="208"/>
  <c r="AA28" i="208"/>
  <c r="AB28" i="208" s="1"/>
  <c r="AA26" i="208"/>
  <c r="AB26" i="208" s="1"/>
  <c r="AA24" i="208"/>
  <c r="AB24" i="208" s="1"/>
  <c r="AA22" i="208"/>
  <c r="AB22" i="208" s="1"/>
  <c r="AA20" i="208"/>
  <c r="AB20" i="208" s="1"/>
  <c r="AA18" i="208"/>
  <c r="AB18" i="208" s="1"/>
  <c r="AA16" i="208"/>
  <c r="AB16" i="208" s="1"/>
  <c r="AA14" i="208"/>
  <c r="AB14" i="208" s="1"/>
  <c r="X43" i="208"/>
  <c r="X51" i="208" s="1"/>
  <c r="AC4" i="208"/>
  <c r="P40" i="208"/>
  <c r="P36" i="208"/>
  <c r="P32" i="208"/>
  <c r="P39" i="208"/>
  <c r="P35" i="208"/>
  <c r="P38" i="208"/>
  <c r="P34" i="208"/>
  <c r="P31" i="208"/>
  <c r="P37" i="208"/>
  <c r="P33" i="208"/>
  <c r="Q39" i="208"/>
  <c r="Q38" i="208"/>
  <c r="Q37" i="208"/>
  <c r="Q36" i="208"/>
  <c r="Q35" i="208"/>
  <c r="Q34" i="208"/>
  <c r="Q33" i="208"/>
  <c r="Q32" i="208"/>
  <c r="B20" i="98" l="1"/>
  <c r="B21" i="98"/>
  <c r="B22" i="98"/>
  <c r="B23" i="98"/>
  <c r="B24" i="98"/>
  <c r="B25" i="98"/>
  <c r="B26" i="98"/>
  <c r="B27" i="98"/>
  <c r="B28" i="98"/>
  <c r="B19" i="98"/>
  <c r="N12" i="198" l="1"/>
  <c r="N14" i="198"/>
  <c r="N13" i="198"/>
  <c r="K14" i="198"/>
  <c r="B25" i="203" l="1"/>
  <c r="D12" i="203"/>
  <c r="E32" i="203"/>
  <c r="D26" i="204" l="1"/>
  <c r="E26" i="204"/>
  <c r="F26" i="204"/>
  <c r="D27" i="204"/>
  <c r="E27" i="204"/>
  <c r="F27" i="204"/>
  <c r="D28" i="204"/>
  <c r="E28" i="204"/>
  <c r="F28" i="204"/>
  <c r="D29" i="204"/>
  <c r="E29" i="204"/>
  <c r="F29" i="204"/>
  <c r="D30" i="204"/>
  <c r="E30" i="204"/>
  <c r="F30" i="204"/>
  <c r="D31" i="204"/>
  <c r="E31" i="204"/>
  <c r="F31" i="204"/>
  <c r="D32" i="204"/>
  <c r="E32" i="204"/>
  <c r="F32" i="204"/>
  <c r="D33" i="204"/>
  <c r="E33" i="204"/>
  <c r="F33" i="204"/>
  <c r="F25" i="204"/>
  <c r="E25" i="204"/>
  <c r="D25" i="204"/>
  <c r="F24" i="204"/>
  <c r="E24" i="204"/>
  <c r="D24" i="204"/>
  <c r="A19" i="203" l="1"/>
  <c r="A29" i="203"/>
  <c r="A27" i="203"/>
  <c r="A21" i="203"/>
  <c r="F32" i="203"/>
  <c r="D32" i="203"/>
  <c r="F33" i="203"/>
  <c r="B5" i="203"/>
  <c r="C5" i="203"/>
  <c r="F5" i="203"/>
  <c r="E5" i="203"/>
  <c r="B15" i="203"/>
  <c r="D33" i="203"/>
  <c r="F24" i="203"/>
  <c r="F20" i="203" l="1"/>
  <c r="C35" i="203"/>
  <c r="F27" i="203"/>
  <c r="F18" i="203"/>
  <c r="E33" i="203"/>
  <c r="C36" i="203"/>
  <c r="B29" i="203"/>
  <c r="B27" i="203"/>
  <c r="B21" i="203"/>
  <c r="B19" i="203"/>
  <c r="F10" i="203"/>
  <c r="E6" i="203"/>
  <c r="B6" i="203"/>
  <c r="E10" i="203"/>
  <c r="D15" i="203" s="1"/>
  <c r="D16" i="203" l="1"/>
  <c r="H32" i="202"/>
  <c r="H31" i="202"/>
  <c r="D28" i="203" l="1"/>
  <c r="F28" i="203" s="1"/>
  <c r="H4" i="202"/>
  <c r="I4" i="202"/>
  <c r="H6" i="202"/>
  <c r="H5" i="202"/>
  <c r="D28" i="129" l="1"/>
  <c r="C28" i="129"/>
  <c r="B28" i="129"/>
  <c r="E55" i="200" l="1"/>
  <c r="D55" i="200"/>
  <c r="G8" i="174" l="1"/>
  <c r="J8" i="174" s="1"/>
  <c r="H8" i="174"/>
  <c r="G9" i="174"/>
  <c r="J9" i="174" s="1"/>
  <c r="G10" i="174"/>
  <c r="H10" i="174"/>
  <c r="G11" i="174"/>
  <c r="H11" i="174"/>
  <c r="G12" i="174"/>
  <c r="H12" i="174"/>
  <c r="G13" i="174"/>
  <c r="H13" i="174"/>
  <c r="G14" i="174"/>
  <c r="H14" i="174"/>
  <c r="G15" i="174"/>
  <c r="H15" i="174"/>
  <c r="G16" i="174"/>
  <c r="H16" i="174"/>
  <c r="G17" i="174"/>
  <c r="H17" i="174"/>
  <c r="G18" i="174"/>
  <c r="H18" i="174"/>
  <c r="D22" i="177" l="1"/>
  <c r="D23" i="177"/>
  <c r="D24" i="177"/>
  <c r="D25" i="177"/>
  <c r="D26" i="177"/>
  <c r="D27" i="177"/>
  <c r="D28" i="177"/>
  <c r="D29" i="177"/>
  <c r="D30" i="177"/>
  <c r="D31" i="177"/>
  <c r="D32" i="177"/>
  <c r="D21" i="177"/>
  <c r="M21" i="198" l="1"/>
  <c r="L22" i="198"/>
  <c r="L23" i="198"/>
  <c r="B21" i="198"/>
  <c r="L21" i="198" s="1"/>
  <c r="N8" i="198"/>
  <c r="N9" i="198"/>
  <c r="K7" i="198"/>
  <c r="K16" i="198" l="1"/>
  <c r="N16" i="198"/>
  <c r="N11" i="198"/>
  <c r="C20" i="98"/>
  <c r="D20" i="98"/>
  <c r="E20" i="98"/>
  <c r="C21" i="98"/>
  <c r="D21" i="98"/>
  <c r="E21" i="98"/>
  <c r="C22" i="98"/>
  <c r="D22" i="98"/>
  <c r="E22" i="98"/>
  <c r="C23" i="98"/>
  <c r="D23" i="98"/>
  <c r="E23" i="98"/>
  <c r="C24" i="98"/>
  <c r="D24" i="98"/>
  <c r="E24" i="98"/>
  <c r="C25" i="98"/>
  <c r="D25" i="98"/>
  <c r="E25" i="98"/>
  <c r="C26" i="98"/>
  <c r="D26" i="98"/>
  <c r="E26" i="98"/>
  <c r="C27" i="98"/>
  <c r="D27" i="98"/>
  <c r="E27" i="98"/>
  <c r="D28" i="98"/>
  <c r="E28" i="98"/>
  <c r="E19" i="98"/>
  <c r="D19" i="98"/>
  <c r="C19" i="98"/>
  <c r="C28" i="98" l="1"/>
  <c r="D9" i="121" l="1"/>
  <c r="K57" i="112" l="1"/>
  <c r="K50" i="112"/>
  <c r="K43" i="112"/>
  <c r="K36" i="112"/>
  <c r="K29" i="112"/>
  <c r="K22" i="112"/>
  <c r="K15" i="112"/>
  <c r="H57" i="112"/>
  <c r="H50" i="112"/>
  <c r="H43" i="112"/>
  <c r="H36" i="112"/>
  <c r="H29" i="112"/>
  <c r="H22" i="112"/>
  <c r="H15" i="112"/>
  <c r="H42" i="110" l="1"/>
  <c r="H33" i="110"/>
  <c r="H24" i="110"/>
  <c r="H15" i="110"/>
  <c r="I6" i="110"/>
  <c r="Q36" i="124" l="1"/>
  <c r="C19" i="170"/>
  <c r="D19" i="170"/>
  <c r="B19" i="170"/>
  <c r="D6" i="122" l="1"/>
  <c r="C6" i="122"/>
  <c r="E6" i="122" s="1"/>
  <c r="E8" i="121"/>
  <c r="J20" i="98"/>
  <c r="J21" i="98"/>
  <c r="J22" i="98"/>
  <c r="J23" i="98"/>
  <c r="J24" i="98"/>
  <c r="J25" i="98"/>
  <c r="J26" i="98"/>
  <c r="J27" i="98"/>
  <c r="J28" i="98"/>
  <c r="J19" i="98"/>
  <c r="M19" i="179"/>
  <c r="B20" i="179"/>
  <c r="B21" i="179"/>
  <c r="B22" i="179"/>
  <c r="B23" i="179"/>
  <c r="B24" i="179"/>
  <c r="B25" i="179"/>
  <c r="B26" i="179"/>
  <c r="B27" i="179"/>
  <c r="B28" i="179"/>
  <c r="B19" i="179"/>
  <c r="E27" i="121" l="1"/>
  <c r="E16" i="64" l="1"/>
  <c r="A38" i="193" l="1"/>
  <c r="B23" i="193" l="1"/>
  <c r="B36" i="193" s="1"/>
  <c r="O18" i="193" l="1"/>
  <c r="P18" i="193"/>
  <c r="O19" i="193"/>
  <c r="P19" i="193"/>
  <c r="O20" i="193"/>
  <c r="P20" i="193"/>
  <c r="O21" i="193"/>
  <c r="P21" i="193"/>
  <c r="C22" i="193"/>
  <c r="D22" i="193"/>
  <c r="E22" i="193"/>
  <c r="F22" i="193"/>
  <c r="G22" i="193"/>
  <c r="H22" i="193"/>
  <c r="I22" i="193"/>
  <c r="J22" i="193"/>
  <c r="K22" i="193"/>
  <c r="L22" i="193"/>
  <c r="M22" i="193"/>
  <c r="N22" i="193"/>
  <c r="O22" i="193"/>
  <c r="P22" i="193"/>
  <c r="C23" i="193"/>
  <c r="C36" i="193" s="1"/>
  <c r="D23" i="193"/>
  <c r="D36" i="193" s="1"/>
  <c r="E23" i="193"/>
  <c r="E36" i="193" s="1"/>
  <c r="F23" i="193"/>
  <c r="F36" i="193" s="1"/>
  <c r="G23" i="193"/>
  <c r="G36" i="193" s="1"/>
  <c r="H23" i="193"/>
  <c r="H36" i="193" s="1"/>
  <c r="I23" i="193"/>
  <c r="I36" i="193" s="1"/>
  <c r="J23" i="193"/>
  <c r="J36" i="193" s="1"/>
  <c r="K23" i="193"/>
  <c r="K36" i="193" s="1"/>
  <c r="L23" i="193"/>
  <c r="L36" i="193" s="1"/>
  <c r="M23" i="193"/>
  <c r="M36" i="193" s="1"/>
  <c r="N23" i="193"/>
  <c r="N36" i="193" s="1"/>
  <c r="O23" i="193"/>
  <c r="O36" i="193" s="1"/>
  <c r="P23" i="193"/>
  <c r="P36" i="193" s="1"/>
  <c r="B22" i="193"/>
  <c r="O26" i="193"/>
  <c r="N26" i="193"/>
  <c r="M26" i="193"/>
  <c r="L26" i="193"/>
  <c r="K26" i="193"/>
  <c r="J26" i="193"/>
  <c r="I26" i="193"/>
  <c r="H26" i="193"/>
  <c r="G26" i="193"/>
  <c r="F26" i="193"/>
  <c r="E26" i="193"/>
  <c r="D26" i="193"/>
  <c r="C26" i="193"/>
  <c r="B26" i="193"/>
  <c r="A23" i="193"/>
  <c r="A22" i="193"/>
  <c r="A21" i="193"/>
  <c r="A20" i="193"/>
  <c r="A19" i="193"/>
  <c r="A18" i="193"/>
  <c r="A17" i="193"/>
  <c r="A16" i="193"/>
  <c r="A15" i="193"/>
  <c r="A14" i="193"/>
  <c r="A13" i="193"/>
  <c r="A12" i="193"/>
  <c r="A11" i="193"/>
  <c r="A10" i="193"/>
  <c r="A9" i="193"/>
  <c r="A8" i="193"/>
  <c r="A7" i="193"/>
  <c r="A6" i="193"/>
  <c r="A5" i="193"/>
  <c r="B24" i="119"/>
  <c r="J16" i="64" s="1"/>
  <c r="Y24" i="169" l="1"/>
  <c r="Y25" i="169"/>
  <c r="Y26" i="169"/>
  <c r="Y27" i="169"/>
  <c r="Y28" i="169"/>
  <c r="Y29" i="169"/>
  <c r="Y30" i="169"/>
  <c r="Y31" i="169"/>
  <c r="Y32" i="169"/>
  <c r="Y23" i="169"/>
  <c r="Y10" i="169"/>
  <c r="Y11" i="169"/>
  <c r="Y12" i="169"/>
  <c r="Y13" i="169"/>
  <c r="Y14" i="169"/>
  <c r="Y15" i="169"/>
  <c r="Y16" i="169"/>
  <c r="Y17" i="169"/>
  <c r="Y18" i="169"/>
  <c r="Y19" i="169"/>
  <c r="Y20" i="169"/>
  <c r="Y8" i="169"/>
  <c r="T32" i="169"/>
  <c r="T24" i="169"/>
  <c r="T25" i="169"/>
  <c r="T26" i="169"/>
  <c r="T27" i="169"/>
  <c r="T28" i="169"/>
  <c r="T29" i="169"/>
  <c r="T30" i="169"/>
  <c r="T31" i="169"/>
  <c r="T23" i="169"/>
  <c r="P4" i="176"/>
  <c r="O4" i="176"/>
  <c r="N4" i="176"/>
  <c r="M4" i="176"/>
  <c r="L4" i="176"/>
  <c r="K4" i="176"/>
  <c r="J4" i="176"/>
  <c r="I4" i="176"/>
  <c r="H4" i="176"/>
  <c r="P9" i="150" l="1"/>
  <c r="C26" i="134"/>
  <c r="D26" i="134"/>
  <c r="E26" i="134"/>
  <c r="F26" i="134"/>
  <c r="G26" i="134"/>
  <c r="H26" i="134"/>
  <c r="I26" i="134"/>
  <c r="J26" i="134"/>
  <c r="K26" i="134"/>
  <c r="L26" i="134"/>
  <c r="M26" i="134"/>
  <c r="N26" i="134"/>
  <c r="O26" i="134"/>
  <c r="B26" i="134"/>
  <c r="H58" i="112" l="1"/>
  <c r="H51" i="112"/>
  <c r="H44" i="112"/>
  <c r="G32" i="112"/>
  <c r="G28" i="112"/>
  <c r="G18" i="112"/>
  <c r="G12" i="112"/>
  <c r="G57" i="112"/>
  <c r="H56" i="112"/>
  <c r="H55" i="112"/>
  <c r="H54" i="112"/>
  <c r="H53" i="112"/>
  <c r="H49" i="112"/>
  <c r="H48" i="112"/>
  <c r="H47" i="112"/>
  <c r="H46" i="112"/>
  <c r="H42" i="112"/>
  <c r="H41" i="112"/>
  <c r="H40" i="112"/>
  <c r="H39" i="112"/>
  <c r="H35" i="112"/>
  <c r="H34" i="112"/>
  <c r="H33" i="112"/>
  <c r="H32" i="112"/>
  <c r="H28" i="112"/>
  <c r="H27" i="112"/>
  <c r="H26" i="112"/>
  <c r="H25" i="112"/>
  <c r="G22" i="112"/>
  <c r="H21" i="112"/>
  <c r="H20" i="112"/>
  <c r="G20" i="112"/>
  <c r="H19" i="112"/>
  <c r="H18" i="112"/>
  <c r="H14" i="112"/>
  <c r="H13" i="112"/>
  <c r="H12" i="112"/>
  <c r="H11" i="112"/>
  <c r="G14" i="112"/>
  <c r="K14" i="112"/>
  <c r="K13" i="112"/>
  <c r="K12" i="112"/>
  <c r="K11" i="112"/>
  <c r="K16" i="112" l="1"/>
  <c r="G25" i="112"/>
  <c r="G55" i="112"/>
  <c r="G27" i="112"/>
  <c r="H23" i="112"/>
  <c r="G19" i="112"/>
  <c r="G21" i="112"/>
  <c r="G56" i="112"/>
  <c r="G49" i="112"/>
  <c r="G43" i="112"/>
  <c r="G35" i="112"/>
  <c r="H30" i="112"/>
  <c r="G26" i="112"/>
  <c r="G46" i="112"/>
  <c r="G48" i="112"/>
  <c r="G50" i="112"/>
  <c r="G47" i="112"/>
  <c r="G36" i="112"/>
  <c r="G34" i="112"/>
  <c r="H37" i="112"/>
  <c r="G29" i="112"/>
  <c r="G53" i="112"/>
  <c r="G42" i="112"/>
  <c r="G40" i="112"/>
  <c r="G33" i="112"/>
  <c r="G13" i="112"/>
  <c r="G54" i="112"/>
  <c r="G39" i="112"/>
  <c r="G41" i="112"/>
  <c r="H16" i="112"/>
  <c r="G15" i="112"/>
  <c r="G11" i="112"/>
  <c r="G23" i="112" l="1"/>
  <c r="G30" i="112"/>
  <c r="G58" i="112"/>
  <c r="G51" i="112"/>
  <c r="G37" i="112"/>
  <c r="G44" i="112"/>
  <c r="D32" i="132"/>
  <c r="D31" i="132"/>
  <c r="D30" i="132"/>
  <c r="D29" i="132"/>
  <c r="B23" i="119"/>
  <c r="I44" i="132" l="1"/>
  <c r="I43" i="132"/>
  <c r="I42" i="132"/>
  <c r="I41" i="132"/>
  <c r="C39" i="132"/>
  <c r="D39" i="132"/>
  <c r="F39" i="132"/>
  <c r="B39" i="132"/>
  <c r="F53" i="110" l="1"/>
  <c r="E53" i="110"/>
  <c r="D53" i="110"/>
  <c r="H52" i="110"/>
  <c r="H50" i="110"/>
  <c r="H49" i="110"/>
  <c r="H48" i="110"/>
  <c r="H47" i="110"/>
  <c r="F44" i="110"/>
  <c r="E44" i="110"/>
  <c r="D44" i="110"/>
  <c r="H43" i="110"/>
  <c r="H41" i="110"/>
  <c r="H40" i="110"/>
  <c r="H39" i="110"/>
  <c r="H38" i="110"/>
  <c r="H34" i="110"/>
  <c r="H32" i="110"/>
  <c r="H31" i="110"/>
  <c r="H30" i="110"/>
  <c r="H29" i="110"/>
  <c r="H25" i="110"/>
  <c r="H23" i="110"/>
  <c r="H22" i="110"/>
  <c r="H21" i="110"/>
  <c r="H20" i="110"/>
  <c r="G11" i="110"/>
  <c r="H53" i="110" l="1"/>
  <c r="G49" i="110"/>
  <c r="G47" i="110"/>
  <c r="G48" i="110"/>
  <c r="G52" i="110"/>
  <c r="G50" i="110"/>
  <c r="G51" i="110"/>
  <c r="G39" i="110"/>
  <c r="G43" i="110"/>
  <c r="G40" i="110"/>
  <c r="G41" i="110"/>
  <c r="G42" i="110"/>
  <c r="G38" i="110"/>
  <c r="G31" i="110"/>
  <c r="G29" i="110"/>
  <c r="G32" i="110"/>
  <c r="G33" i="110"/>
  <c r="G34" i="110"/>
  <c r="G30" i="110"/>
  <c r="G21" i="110"/>
  <c r="G25" i="110"/>
  <c r="G22" i="110"/>
  <c r="G20" i="110"/>
  <c r="G24" i="110"/>
  <c r="G23" i="110"/>
  <c r="H44" i="110"/>
  <c r="H35" i="110"/>
  <c r="H26" i="110"/>
  <c r="G16" i="110"/>
  <c r="G53" i="110" l="1"/>
  <c r="G44" i="110"/>
  <c r="G26" i="110"/>
  <c r="G35" i="110"/>
  <c r="H12" i="110" l="1"/>
  <c r="H13" i="110"/>
  <c r="H14" i="110"/>
  <c r="H16" i="110"/>
  <c r="J4" i="177" l="1"/>
  <c r="I4" i="177"/>
  <c r="H4" i="177"/>
  <c r="G4" i="177"/>
  <c r="H20" i="177" l="1"/>
  <c r="H22" i="177"/>
  <c r="H23" i="177"/>
  <c r="H24" i="177"/>
  <c r="H25" i="177"/>
  <c r="H26" i="177"/>
  <c r="H27" i="177"/>
  <c r="H28" i="177"/>
  <c r="H29" i="177"/>
  <c r="H21" i="177"/>
  <c r="G22" i="177"/>
  <c r="G23" i="177"/>
  <c r="G24" i="177"/>
  <c r="G25" i="177"/>
  <c r="G26" i="177"/>
  <c r="G27" i="177"/>
  <c r="G28" i="177"/>
  <c r="G29" i="177"/>
  <c r="G30" i="177"/>
  <c r="G21" i="177"/>
  <c r="N4" i="98" l="1"/>
  <c r="L4" i="98"/>
  <c r="M5" i="98"/>
  <c r="L5" i="98"/>
  <c r="K4" i="98"/>
  <c r="J4" i="98"/>
  <c r="I4" i="98"/>
  <c r="M20" i="179" l="1"/>
  <c r="M21" i="179"/>
  <c r="M22" i="179"/>
  <c r="M23" i="179"/>
  <c r="M24" i="179"/>
  <c r="M25" i="179"/>
  <c r="M26" i="179"/>
  <c r="M27" i="179"/>
  <c r="M28" i="179"/>
  <c r="D20" i="179"/>
  <c r="E20" i="179"/>
  <c r="C20" i="179"/>
  <c r="D21" i="179"/>
  <c r="E21" i="179"/>
  <c r="C21" i="179"/>
  <c r="D22" i="179"/>
  <c r="E22" i="179"/>
  <c r="C22" i="179"/>
  <c r="D23" i="179"/>
  <c r="E23" i="179"/>
  <c r="C23" i="179"/>
  <c r="D24" i="179"/>
  <c r="E24" i="179"/>
  <c r="C24" i="179"/>
  <c r="D25" i="179"/>
  <c r="E25" i="179"/>
  <c r="C25" i="179"/>
  <c r="D26" i="179"/>
  <c r="E26" i="179"/>
  <c r="C26" i="179"/>
  <c r="D27" i="179"/>
  <c r="E27" i="179"/>
  <c r="C27" i="179"/>
  <c r="D28" i="179"/>
  <c r="E28" i="179"/>
  <c r="C28" i="179"/>
  <c r="C19" i="179"/>
  <c r="E19" i="179"/>
  <c r="D19" i="179"/>
  <c r="C18" i="179"/>
  <c r="E18" i="179"/>
  <c r="D18" i="179"/>
  <c r="A3" i="179"/>
  <c r="K18" i="98" l="1"/>
  <c r="K20" i="98"/>
  <c r="K21" i="98"/>
  <c r="K22" i="98"/>
  <c r="K23" i="98"/>
  <c r="K24" i="98"/>
  <c r="K25" i="98"/>
  <c r="K26" i="98"/>
  <c r="K27" i="98"/>
  <c r="K28" i="98"/>
  <c r="K19" i="98"/>
  <c r="L30" i="176" l="1"/>
  <c r="M30" i="176"/>
  <c r="N30" i="176"/>
  <c r="O30" i="176"/>
  <c r="L31" i="176"/>
  <c r="M31" i="176"/>
  <c r="N31" i="176"/>
  <c r="O31" i="176"/>
  <c r="L32" i="176"/>
  <c r="M32" i="176"/>
  <c r="N32" i="176"/>
  <c r="O32" i="176"/>
  <c r="L33" i="176"/>
  <c r="M33" i="176"/>
  <c r="N33" i="176"/>
  <c r="O33" i="176"/>
  <c r="L34" i="176"/>
  <c r="M34" i="176"/>
  <c r="N34" i="176"/>
  <c r="O34" i="176"/>
  <c r="L35" i="176"/>
  <c r="M35" i="176"/>
  <c r="N35" i="176"/>
  <c r="O35" i="176"/>
  <c r="L36" i="176"/>
  <c r="M36" i="176"/>
  <c r="N36" i="176"/>
  <c r="O36" i="176"/>
  <c r="L37" i="176"/>
  <c r="M37" i="176"/>
  <c r="N37" i="176"/>
  <c r="O37" i="176"/>
  <c r="L38" i="176"/>
  <c r="M38" i="176"/>
  <c r="N38" i="176"/>
  <c r="O38" i="176"/>
  <c r="M29" i="176"/>
  <c r="N29" i="176"/>
  <c r="O29" i="176"/>
  <c r="L29" i="176"/>
  <c r="M28" i="176"/>
  <c r="N28" i="176"/>
  <c r="O28" i="176"/>
  <c r="L28" i="176"/>
  <c r="K30" i="176"/>
  <c r="K31" i="176"/>
  <c r="K32" i="176"/>
  <c r="K33" i="176"/>
  <c r="K34" i="176"/>
  <c r="K35" i="176"/>
  <c r="K36" i="176"/>
  <c r="K37" i="176"/>
  <c r="K38" i="176"/>
  <c r="K29" i="176"/>
  <c r="M8" i="124" l="1"/>
  <c r="N8" i="124"/>
  <c r="O8" i="124"/>
  <c r="P8" i="124"/>
  <c r="M9" i="124"/>
  <c r="N9" i="124"/>
  <c r="O9" i="124"/>
  <c r="P9" i="124"/>
  <c r="M10" i="124"/>
  <c r="N10" i="124"/>
  <c r="O10" i="124"/>
  <c r="P10" i="124"/>
  <c r="M11" i="124"/>
  <c r="N11" i="124"/>
  <c r="O11" i="124"/>
  <c r="P11" i="124"/>
  <c r="M12" i="124"/>
  <c r="N12" i="124"/>
  <c r="O12" i="124"/>
  <c r="P12" i="124"/>
  <c r="M13" i="124"/>
  <c r="N13" i="124"/>
  <c r="O13" i="124"/>
  <c r="P13" i="124"/>
  <c r="M14" i="124"/>
  <c r="N14" i="124"/>
  <c r="O14" i="124"/>
  <c r="P14" i="124"/>
  <c r="M15" i="124"/>
  <c r="N15" i="124"/>
  <c r="O15" i="124"/>
  <c r="P15" i="124"/>
  <c r="M16" i="124"/>
  <c r="N16" i="124"/>
  <c r="O16" i="124"/>
  <c r="P16" i="124"/>
  <c r="M17" i="124"/>
  <c r="N17" i="124"/>
  <c r="O17" i="124"/>
  <c r="P17" i="124"/>
  <c r="M18" i="124"/>
  <c r="N18" i="124"/>
  <c r="O18" i="124"/>
  <c r="P18" i="124"/>
  <c r="G8" i="124"/>
  <c r="U10" i="169" s="1"/>
  <c r="H8" i="124"/>
  <c r="V10" i="169" s="1"/>
  <c r="I8" i="124"/>
  <c r="W10" i="169" s="1"/>
  <c r="J8" i="124"/>
  <c r="X10" i="169" s="1"/>
  <c r="G9" i="124"/>
  <c r="U11" i="169" s="1"/>
  <c r="H9" i="124"/>
  <c r="V11" i="169" s="1"/>
  <c r="I9" i="124"/>
  <c r="W11" i="169" s="1"/>
  <c r="J9" i="124"/>
  <c r="X11" i="169" s="1"/>
  <c r="G10" i="124"/>
  <c r="U12" i="169" s="1"/>
  <c r="H10" i="124"/>
  <c r="V12" i="169" s="1"/>
  <c r="I10" i="124"/>
  <c r="W12" i="169" s="1"/>
  <c r="J10" i="124"/>
  <c r="X12" i="169" s="1"/>
  <c r="G11" i="124"/>
  <c r="U13" i="169" s="1"/>
  <c r="H11" i="124"/>
  <c r="V13" i="169" s="1"/>
  <c r="I11" i="124"/>
  <c r="W13" i="169" s="1"/>
  <c r="J11" i="124"/>
  <c r="X13" i="169" s="1"/>
  <c r="G12" i="124"/>
  <c r="U14" i="169" s="1"/>
  <c r="H12" i="124"/>
  <c r="V14" i="169" s="1"/>
  <c r="I12" i="124"/>
  <c r="W14" i="169" s="1"/>
  <c r="J12" i="124"/>
  <c r="X14" i="169" s="1"/>
  <c r="G13" i="124"/>
  <c r="U15" i="169" s="1"/>
  <c r="H13" i="124"/>
  <c r="V15" i="169" s="1"/>
  <c r="I13" i="124"/>
  <c r="W15" i="169" s="1"/>
  <c r="J13" i="124"/>
  <c r="X15" i="169" s="1"/>
  <c r="G14" i="124"/>
  <c r="U16" i="169" s="1"/>
  <c r="H14" i="124"/>
  <c r="V16" i="169" s="1"/>
  <c r="I14" i="124"/>
  <c r="W16" i="169" s="1"/>
  <c r="J14" i="124"/>
  <c r="X16" i="169" s="1"/>
  <c r="G15" i="124"/>
  <c r="U17" i="169" s="1"/>
  <c r="H15" i="124"/>
  <c r="V17" i="169" s="1"/>
  <c r="I15" i="124"/>
  <c r="W17" i="169" s="1"/>
  <c r="J15" i="124"/>
  <c r="X17" i="169" s="1"/>
  <c r="G16" i="124"/>
  <c r="U18" i="169" s="1"/>
  <c r="H16" i="124"/>
  <c r="V18" i="169" s="1"/>
  <c r="I16" i="124"/>
  <c r="W18" i="169" s="1"/>
  <c r="J16" i="124"/>
  <c r="X18" i="169" s="1"/>
  <c r="G17" i="124"/>
  <c r="U19" i="169" s="1"/>
  <c r="H17" i="124"/>
  <c r="V19" i="169" s="1"/>
  <c r="I17" i="124"/>
  <c r="W19" i="169" s="1"/>
  <c r="J17" i="124"/>
  <c r="X19" i="169" s="1"/>
  <c r="G18" i="124"/>
  <c r="U20" i="169" s="1"/>
  <c r="H18" i="124"/>
  <c r="V20" i="169" s="1"/>
  <c r="I18" i="124"/>
  <c r="W20" i="169" s="1"/>
  <c r="J18" i="124"/>
  <c r="X20" i="169" s="1"/>
  <c r="H19" i="124"/>
  <c r="W23" i="169"/>
  <c r="X23" i="169"/>
  <c r="U24" i="169"/>
  <c r="W24" i="169"/>
  <c r="X24" i="169"/>
  <c r="V25" i="169"/>
  <c r="W25" i="169"/>
  <c r="X25" i="169"/>
  <c r="U26" i="169"/>
  <c r="W26" i="169"/>
  <c r="X26" i="169"/>
  <c r="U27" i="169"/>
  <c r="V27" i="169"/>
  <c r="W27" i="169"/>
  <c r="X27" i="169"/>
  <c r="U28" i="169"/>
  <c r="W28" i="169"/>
  <c r="X28" i="169"/>
  <c r="U29" i="169"/>
  <c r="V29" i="169"/>
  <c r="W29" i="169"/>
  <c r="X29" i="169"/>
  <c r="U30" i="169"/>
  <c r="W30" i="169"/>
  <c r="X30" i="169"/>
  <c r="U31" i="169"/>
  <c r="W31" i="169"/>
  <c r="X31" i="169"/>
  <c r="I7" i="124"/>
  <c r="W9" i="169" s="1"/>
  <c r="P7" i="124"/>
  <c r="J7" i="124"/>
  <c r="X9" i="169" s="1"/>
  <c r="O7" i="124"/>
  <c r="N7" i="124"/>
  <c r="H7" i="124"/>
  <c r="M7" i="124"/>
  <c r="U9" i="169"/>
  <c r="B8" i="124"/>
  <c r="C8" i="124"/>
  <c r="D8" i="124"/>
  <c r="E8" i="124"/>
  <c r="B9" i="124"/>
  <c r="C9" i="124"/>
  <c r="D9" i="124"/>
  <c r="E9" i="124"/>
  <c r="B10" i="124"/>
  <c r="C10" i="124"/>
  <c r="D10" i="124"/>
  <c r="E10" i="124"/>
  <c r="B11" i="124"/>
  <c r="C11" i="124"/>
  <c r="D11" i="124"/>
  <c r="E11" i="124"/>
  <c r="B12" i="124"/>
  <c r="C12" i="124"/>
  <c r="D12" i="124"/>
  <c r="E12" i="124"/>
  <c r="B13" i="124"/>
  <c r="C13" i="124"/>
  <c r="D13" i="124"/>
  <c r="E13" i="124"/>
  <c r="B14" i="124"/>
  <c r="C14" i="124"/>
  <c r="D14" i="124"/>
  <c r="E14" i="124"/>
  <c r="B15" i="124"/>
  <c r="C15" i="124"/>
  <c r="D15" i="124"/>
  <c r="E15" i="124"/>
  <c r="B16" i="124"/>
  <c r="C16" i="124"/>
  <c r="D16" i="124"/>
  <c r="E16" i="124"/>
  <c r="B17" i="124"/>
  <c r="C17" i="124"/>
  <c r="D17" i="124"/>
  <c r="E17" i="124"/>
  <c r="B18" i="124"/>
  <c r="C18" i="124"/>
  <c r="D18" i="124"/>
  <c r="E18" i="124"/>
  <c r="E7" i="124"/>
  <c r="D7" i="124"/>
  <c r="V9" i="169" l="1"/>
  <c r="Z9" i="169" s="1"/>
  <c r="L7" i="124"/>
  <c r="Z27" i="169"/>
  <c r="Z29" i="169"/>
  <c r="Z20" i="169"/>
  <c r="Z19" i="169"/>
  <c r="Z18" i="169"/>
  <c r="Z17" i="169"/>
  <c r="Z16" i="169"/>
  <c r="Z15" i="169"/>
  <c r="Z14" i="169"/>
  <c r="Z13" i="169"/>
  <c r="Z12" i="169"/>
  <c r="Z11" i="169"/>
  <c r="Z10" i="169"/>
  <c r="V26" i="169"/>
  <c r="Z26" i="169" s="1"/>
  <c r="V28" i="169"/>
  <c r="Z28" i="169" s="1"/>
  <c r="V23" i="169"/>
  <c r="Z23" i="169" s="1"/>
  <c r="V31" i="169"/>
  <c r="Z31" i="169" s="1"/>
  <c r="V30" i="169"/>
  <c r="Z30" i="169" s="1"/>
  <c r="V24" i="169"/>
  <c r="Z24" i="169" s="1"/>
  <c r="U25" i="169"/>
  <c r="Z25" i="169" s="1"/>
  <c r="F7" i="124"/>
  <c r="D25" i="174"/>
  <c r="D36" i="174" s="1"/>
  <c r="C25" i="174"/>
  <c r="C36" i="174" s="1"/>
  <c r="D24" i="174"/>
  <c r="C24" i="174"/>
  <c r="D23" i="174"/>
  <c r="C23" i="174"/>
  <c r="D22" i="174"/>
  <c r="C22" i="174"/>
  <c r="D21" i="174"/>
  <c r="C21" i="174"/>
  <c r="D20" i="174"/>
  <c r="C20" i="174"/>
  <c r="D19" i="174"/>
  <c r="C19" i="174"/>
  <c r="F25" i="174"/>
  <c r="F36" i="174" s="1"/>
  <c r="E25" i="174"/>
  <c r="E36" i="174" s="1"/>
  <c r="F24" i="174"/>
  <c r="E24" i="174"/>
  <c r="F23" i="174"/>
  <c r="E23" i="174"/>
  <c r="F22" i="174"/>
  <c r="E22" i="174"/>
  <c r="F21" i="174"/>
  <c r="E21" i="174"/>
  <c r="F20" i="174"/>
  <c r="E20" i="174"/>
  <c r="F19" i="174"/>
  <c r="E19" i="174"/>
  <c r="M36" i="174" l="1"/>
  <c r="N35" i="174"/>
  <c r="M35" i="174"/>
  <c r="N34" i="174"/>
  <c r="M34" i="174"/>
  <c r="N33" i="174"/>
  <c r="M33" i="174"/>
  <c r="N32" i="174"/>
  <c r="M32" i="174"/>
  <c r="N31" i="174"/>
  <c r="M31" i="174"/>
  <c r="N30" i="174"/>
  <c r="M30" i="174"/>
  <c r="N29" i="174"/>
  <c r="M29" i="174"/>
  <c r="N28" i="174"/>
  <c r="M28" i="174"/>
  <c r="N27" i="174"/>
  <c r="M27" i="174"/>
  <c r="N26" i="174"/>
  <c r="H25" i="174"/>
  <c r="H36" i="174" s="1"/>
  <c r="D32" i="202" s="1"/>
  <c r="G25" i="174"/>
  <c r="B25" i="174"/>
  <c r="A25" i="174"/>
  <c r="M24" i="174"/>
  <c r="H24" i="174"/>
  <c r="G24" i="174"/>
  <c r="B24" i="174"/>
  <c r="A24" i="174"/>
  <c r="N23" i="174"/>
  <c r="M23" i="174"/>
  <c r="H23" i="174"/>
  <c r="G23" i="174"/>
  <c r="B23" i="174"/>
  <c r="A23" i="174"/>
  <c r="N22" i="174"/>
  <c r="M22" i="174"/>
  <c r="H22" i="174"/>
  <c r="G22" i="174"/>
  <c r="B22" i="174"/>
  <c r="A22" i="174"/>
  <c r="N21" i="174"/>
  <c r="M21" i="174"/>
  <c r="H21" i="174"/>
  <c r="G21" i="174"/>
  <c r="B21" i="174"/>
  <c r="A21" i="174"/>
  <c r="N20" i="174"/>
  <c r="M20" i="174"/>
  <c r="H20" i="174"/>
  <c r="G20" i="174"/>
  <c r="B20" i="174"/>
  <c r="A20" i="174"/>
  <c r="N19" i="174"/>
  <c r="M19" i="174"/>
  <c r="H19" i="174"/>
  <c r="G19" i="174"/>
  <c r="B19" i="174"/>
  <c r="A19" i="174"/>
  <c r="N18" i="174"/>
  <c r="M18" i="174"/>
  <c r="J18" i="174"/>
  <c r="I18" i="174"/>
  <c r="A18" i="174"/>
  <c r="N17" i="174"/>
  <c r="M17" i="174"/>
  <c r="J17" i="174"/>
  <c r="I17" i="174"/>
  <c r="A17" i="174"/>
  <c r="N16" i="174"/>
  <c r="M16" i="174"/>
  <c r="J16" i="174"/>
  <c r="I16" i="174"/>
  <c r="A16" i="174"/>
  <c r="N15" i="174"/>
  <c r="M15" i="174"/>
  <c r="J15" i="174"/>
  <c r="I15" i="174"/>
  <c r="A15" i="174"/>
  <c r="N14" i="174"/>
  <c r="J14" i="174"/>
  <c r="I14" i="174"/>
  <c r="A14" i="174"/>
  <c r="J13" i="174"/>
  <c r="I13" i="174"/>
  <c r="A13" i="174"/>
  <c r="J12" i="174"/>
  <c r="I12" i="174"/>
  <c r="A12" i="174"/>
  <c r="J11" i="174"/>
  <c r="I11" i="174"/>
  <c r="A11" i="174"/>
  <c r="J10" i="174"/>
  <c r="I10" i="174"/>
  <c r="A10" i="174"/>
  <c r="I9" i="174"/>
  <c r="A9" i="174"/>
  <c r="I8" i="174"/>
  <c r="A8" i="174"/>
  <c r="A7" i="174"/>
  <c r="A4" i="174"/>
  <c r="D34" i="202" l="1"/>
  <c r="B36" i="174"/>
  <c r="N36" i="174" s="1"/>
  <c r="G36" i="174"/>
  <c r="D31" i="202" s="1"/>
  <c r="J25" i="174"/>
  <c r="J21" i="174"/>
  <c r="J19" i="174"/>
  <c r="J23" i="174"/>
  <c r="J20" i="174"/>
  <c r="J22" i="174"/>
  <c r="J24" i="174"/>
  <c r="J36" i="174" l="1"/>
  <c r="N24" i="174"/>
  <c r="H17" i="173"/>
  <c r="H13" i="173"/>
  <c r="H8" i="173"/>
  <c r="H10" i="173"/>
  <c r="H11" i="173"/>
  <c r="H12" i="173"/>
  <c r="H14" i="173"/>
  <c r="H15" i="173"/>
  <c r="H16" i="173"/>
  <c r="H18" i="173"/>
  <c r="C19" i="173" l="1"/>
  <c r="H19" i="173" s="1"/>
  <c r="D19" i="173"/>
  <c r="C20" i="173"/>
  <c r="H20" i="173" s="1"/>
  <c r="D20" i="173"/>
  <c r="C21" i="173"/>
  <c r="H21" i="173" s="1"/>
  <c r="D21" i="173"/>
  <c r="C22" i="173"/>
  <c r="H22" i="173" s="1"/>
  <c r="D22" i="173"/>
  <c r="C23" i="173"/>
  <c r="H23" i="173" s="1"/>
  <c r="D23" i="173"/>
  <c r="C24" i="173"/>
  <c r="H24" i="173" s="1"/>
  <c r="D24" i="173"/>
  <c r="C25" i="173"/>
  <c r="F31" i="202" s="1"/>
  <c r="D25" i="173"/>
  <c r="F32" i="202" s="1"/>
  <c r="K36" i="173"/>
  <c r="L35" i="173"/>
  <c r="K35" i="173"/>
  <c r="L34" i="173"/>
  <c r="K34" i="173"/>
  <c r="L33" i="173"/>
  <c r="K33" i="173"/>
  <c r="L32" i="173"/>
  <c r="K32" i="173"/>
  <c r="L31" i="173"/>
  <c r="K31" i="173"/>
  <c r="L30" i="173"/>
  <c r="K30" i="173"/>
  <c r="L29" i="173"/>
  <c r="K29" i="173"/>
  <c r="L28" i="173"/>
  <c r="K28" i="173"/>
  <c r="L27" i="173"/>
  <c r="K27" i="173"/>
  <c r="L26" i="173"/>
  <c r="B25" i="173"/>
  <c r="A25" i="173"/>
  <c r="K24" i="173"/>
  <c r="B24" i="173"/>
  <c r="A24" i="173"/>
  <c r="L23" i="173"/>
  <c r="K23" i="173"/>
  <c r="B23" i="173"/>
  <c r="A23" i="173"/>
  <c r="L22" i="173"/>
  <c r="K22" i="173"/>
  <c r="B22" i="173"/>
  <c r="A22" i="173"/>
  <c r="L21" i="173"/>
  <c r="K21" i="173"/>
  <c r="B21" i="173"/>
  <c r="A21" i="173"/>
  <c r="L20" i="173"/>
  <c r="K20" i="173"/>
  <c r="B20" i="173"/>
  <c r="A20" i="173"/>
  <c r="L19" i="173"/>
  <c r="K19" i="173"/>
  <c r="B19" i="173"/>
  <c r="A19" i="173"/>
  <c r="L18" i="173"/>
  <c r="K18" i="173"/>
  <c r="G18" i="173"/>
  <c r="F18" i="173"/>
  <c r="E18" i="173"/>
  <c r="A18" i="173"/>
  <c r="L17" i="173"/>
  <c r="K17" i="173"/>
  <c r="G17" i="173"/>
  <c r="F17" i="173"/>
  <c r="E17" i="173"/>
  <c r="A17" i="173"/>
  <c r="L16" i="173"/>
  <c r="K16" i="173"/>
  <c r="G16" i="173"/>
  <c r="F16" i="173"/>
  <c r="E16" i="173"/>
  <c r="A16" i="173"/>
  <c r="L15" i="173"/>
  <c r="K15" i="173"/>
  <c r="G15" i="173"/>
  <c r="F15" i="173"/>
  <c r="E15" i="173"/>
  <c r="A15" i="173"/>
  <c r="L14" i="173"/>
  <c r="G14" i="173"/>
  <c r="F14" i="173"/>
  <c r="E14" i="173"/>
  <c r="A14" i="173"/>
  <c r="G13" i="173"/>
  <c r="F13" i="173"/>
  <c r="E13" i="173"/>
  <c r="A13" i="173"/>
  <c r="G12" i="173"/>
  <c r="F12" i="173"/>
  <c r="E12" i="173"/>
  <c r="A12" i="173"/>
  <c r="G11" i="173"/>
  <c r="F11" i="173"/>
  <c r="E11" i="173"/>
  <c r="A11" i="173"/>
  <c r="G10" i="173"/>
  <c r="F10" i="173"/>
  <c r="E10" i="173"/>
  <c r="A10" i="173"/>
  <c r="G9" i="173"/>
  <c r="F9" i="173"/>
  <c r="E9" i="173"/>
  <c r="A9" i="173"/>
  <c r="G8" i="173"/>
  <c r="F8" i="173"/>
  <c r="E8" i="173"/>
  <c r="A8" i="173"/>
  <c r="G7" i="173"/>
  <c r="F7" i="173"/>
  <c r="E7" i="173"/>
  <c r="A7" i="173"/>
  <c r="A4" i="173"/>
  <c r="K36" i="172"/>
  <c r="L35" i="172"/>
  <c r="K35" i="172"/>
  <c r="L34" i="172"/>
  <c r="K34" i="172"/>
  <c r="L33" i="172"/>
  <c r="K33" i="172"/>
  <c r="L32" i="172"/>
  <c r="K32" i="172"/>
  <c r="L31" i="172"/>
  <c r="K31" i="172"/>
  <c r="L30" i="172"/>
  <c r="K30" i="172"/>
  <c r="L29" i="172"/>
  <c r="K29" i="172"/>
  <c r="L28" i="172"/>
  <c r="K28" i="172"/>
  <c r="L27" i="172"/>
  <c r="K27" i="172"/>
  <c r="L26" i="172"/>
  <c r="D25" i="172"/>
  <c r="P25" i="124" s="1"/>
  <c r="G6" i="202" s="1"/>
  <c r="C32" i="202" s="1"/>
  <c r="C25" i="172"/>
  <c r="H25" i="172" s="1"/>
  <c r="B25" i="172"/>
  <c r="A25" i="172"/>
  <c r="K24" i="172"/>
  <c r="D24" i="172"/>
  <c r="P24" i="124" s="1"/>
  <c r="C24" i="172"/>
  <c r="B24" i="172"/>
  <c r="E24" i="124" s="1"/>
  <c r="A24" i="172"/>
  <c r="L23" i="172"/>
  <c r="K23" i="172"/>
  <c r="D23" i="172"/>
  <c r="P23" i="124" s="1"/>
  <c r="C23" i="172"/>
  <c r="B23" i="172"/>
  <c r="A23" i="172"/>
  <c r="L22" i="172"/>
  <c r="K22" i="172"/>
  <c r="D22" i="172"/>
  <c r="C22" i="172"/>
  <c r="B22" i="172"/>
  <c r="E22" i="124" s="1"/>
  <c r="A22" i="172"/>
  <c r="L21" i="172"/>
  <c r="K21" i="172"/>
  <c r="D21" i="172"/>
  <c r="P21" i="124" s="1"/>
  <c r="C21" i="172"/>
  <c r="B21" i="172"/>
  <c r="A21" i="172"/>
  <c r="L20" i="172"/>
  <c r="K20" i="172"/>
  <c r="D20" i="172"/>
  <c r="P20" i="124" s="1"/>
  <c r="C20" i="172"/>
  <c r="B20" i="172"/>
  <c r="E20" i="124" s="1"/>
  <c r="A20" i="172"/>
  <c r="L19" i="172"/>
  <c r="K19" i="172"/>
  <c r="D19" i="172"/>
  <c r="P19" i="124" s="1"/>
  <c r="C19" i="172"/>
  <c r="B19" i="172"/>
  <c r="A19" i="172"/>
  <c r="L18" i="172"/>
  <c r="K18" i="172"/>
  <c r="H18" i="172"/>
  <c r="G18" i="172"/>
  <c r="F18" i="172"/>
  <c r="E18" i="172"/>
  <c r="A18" i="172"/>
  <c r="L17" i="172"/>
  <c r="K17" i="172"/>
  <c r="H17" i="172"/>
  <c r="G17" i="172"/>
  <c r="F17" i="172"/>
  <c r="E17" i="172"/>
  <c r="A17" i="172"/>
  <c r="L16" i="172"/>
  <c r="K16" i="172"/>
  <c r="H16" i="172"/>
  <c r="G16" i="172"/>
  <c r="F16" i="172"/>
  <c r="E16" i="172"/>
  <c r="A16" i="172"/>
  <c r="L15" i="172"/>
  <c r="K15" i="172"/>
  <c r="H15" i="172"/>
  <c r="G15" i="172"/>
  <c r="F15" i="172"/>
  <c r="E15" i="172"/>
  <c r="A15" i="172"/>
  <c r="L14" i="172"/>
  <c r="H14" i="172"/>
  <c r="G14" i="172"/>
  <c r="F14" i="172"/>
  <c r="E14" i="172"/>
  <c r="A14" i="172"/>
  <c r="H13" i="172"/>
  <c r="G13" i="172"/>
  <c r="F13" i="172"/>
  <c r="E13" i="172"/>
  <c r="A13" i="172"/>
  <c r="H12" i="172"/>
  <c r="G12" i="172"/>
  <c r="F12" i="172"/>
  <c r="E12" i="172"/>
  <c r="A12" i="172"/>
  <c r="H11" i="172"/>
  <c r="G11" i="172"/>
  <c r="F11" i="172"/>
  <c r="E11" i="172"/>
  <c r="A11" i="172"/>
  <c r="H10" i="172"/>
  <c r="G10" i="172"/>
  <c r="F10" i="172"/>
  <c r="E10" i="172"/>
  <c r="A10" i="172"/>
  <c r="G9" i="172"/>
  <c r="F9" i="172"/>
  <c r="E9" i="172"/>
  <c r="A9" i="172"/>
  <c r="H8" i="172"/>
  <c r="G8" i="172"/>
  <c r="F8" i="172"/>
  <c r="E8" i="172"/>
  <c r="A8" i="172"/>
  <c r="H7" i="172"/>
  <c r="G7" i="172"/>
  <c r="F7" i="172"/>
  <c r="E7" i="172"/>
  <c r="A7" i="172"/>
  <c r="A4" i="172"/>
  <c r="K36" i="171"/>
  <c r="L35" i="171"/>
  <c r="K35" i="171"/>
  <c r="L34" i="171"/>
  <c r="K34" i="171"/>
  <c r="L33" i="171"/>
  <c r="K33" i="171"/>
  <c r="L32" i="171"/>
  <c r="K32" i="171"/>
  <c r="L31" i="171"/>
  <c r="K31" i="171"/>
  <c r="L30" i="171"/>
  <c r="K30" i="171"/>
  <c r="L29" i="171"/>
  <c r="K29" i="171"/>
  <c r="L28" i="171"/>
  <c r="K28" i="171"/>
  <c r="L27" i="171"/>
  <c r="K27" i="171"/>
  <c r="L26" i="171"/>
  <c r="D25" i="171"/>
  <c r="C25" i="171"/>
  <c r="B25" i="171"/>
  <c r="A25" i="171"/>
  <c r="K24" i="171"/>
  <c r="D24" i="171"/>
  <c r="O24" i="124" s="1"/>
  <c r="C24" i="171"/>
  <c r="B24" i="171"/>
  <c r="D24" i="124" s="1"/>
  <c r="A24" i="171"/>
  <c r="L23" i="171"/>
  <c r="K23" i="171"/>
  <c r="D23" i="171"/>
  <c r="O23" i="124" s="1"/>
  <c r="C23" i="171"/>
  <c r="B23" i="171"/>
  <c r="D23" i="124" s="1"/>
  <c r="A23" i="171"/>
  <c r="L22" i="171"/>
  <c r="K22" i="171"/>
  <c r="D22" i="171"/>
  <c r="O22" i="124" s="1"/>
  <c r="C22" i="171"/>
  <c r="B22" i="171"/>
  <c r="D22" i="124" s="1"/>
  <c r="A22" i="171"/>
  <c r="L21" i="171"/>
  <c r="K21" i="171"/>
  <c r="D21" i="171"/>
  <c r="O21" i="124" s="1"/>
  <c r="C21" i="171"/>
  <c r="B21" i="171"/>
  <c r="D21" i="124" s="1"/>
  <c r="A21" i="171"/>
  <c r="L20" i="171"/>
  <c r="K20" i="171"/>
  <c r="D20" i="171"/>
  <c r="O20" i="124" s="1"/>
  <c r="C20" i="171"/>
  <c r="B20" i="171"/>
  <c r="D20" i="124" s="1"/>
  <c r="A20" i="171"/>
  <c r="L19" i="171"/>
  <c r="K19" i="171"/>
  <c r="D19" i="171"/>
  <c r="O19" i="124" s="1"/>
  <c r="C19" i="171"/>
  <c r="B19" i="171"/>
  <c r="D19" i="124" s="1"/>
  <c r="A19" i="171"/>
  <c r="L18" i="171"/>
  <c r="K18" i="171"/>
  <c r="H18" i="171"/>
  <c r="G18" i="171"/>
  <c r="F18" i="171"/>
  <c r="E18" i="171"/>
  <c r="A18" i="171"/>
  <c r="L17" i="171"/>
  <c r="K17" i="171"/>
  <c r="H17" i="171"/>
  <c r="G17" i="171"/>
  <c r="F17" i="171"/>
  <c r="E17" i="171"/>
  <c r="A17" i="171"/>
  <c r="L16" i="171"/>
  <c r="K16" i="171"/>
  <c r="H16" i="171"/>
  <c r="G16" i="171"/>
  <c r="F16" i="171"/>
  <c r="E16" i="171"/>
  <c r="A16" i="171"/>
  <c r="L15" i="171"/>
  <c r="K15" i="171"/>
  <c r="H15" i="171"/>
  <c r="G15" i="171"/>
  <c r="F15" i="171"/>
  <c r="E15" i="171"/>
  <c r="A15" i="171"/>
  <c r="H14" i="171"/>
  <c r="G14" i="171"/>
  <c r="F14" i="171"/>
  <c r="E14" i="171"/>
  <c r="A14" i="171"/>
  <c r="H13" i="171"/>
  <c r="G13" i="171"/>
  <c r="F13" i="171"/>
  <c r="E13" i="171"/>
  <c r="A13" i="171"/>
  <c r="H12" i="171"/>
  <c r="G12" i="171"/>
  <c r="F12" i="171"/>
  <c r="E12" i="171"/>
  <c r="A12" i="171"/>
  <c r="H11" i="171"/>
  <c r="G11" i="171"/>
  <c r="F11" i="171"/>
  <c r="E11" i="171"/>
  <c r="A11" i="171"/>
  <c r="H10" i="171"/>
  <c r="G10" i="171"/>
  <c r="F10" i="171"/>
  <c r="E10" i="171"/>
  <c r="A10" i="171"/>
  <c r="G9" i="171"/>
  <c r="F9" i="171"/>
  <c r="E9" i="171"/>
  <c r="A9" i="171"/>
  <c r="H8" i="171"/>
  <c r="G8" i="171"/>
  <c r="F8" i="171"/>
  <c r="E8" i="171"/>
  <c r="A8" i="171"/>
  <c r="H7" i="171"/>
  <c r="G7" i="171"/>
  <c r="F7" i="171"/>
  <c r="E7" i="171"/>
  <c r="A7" i="171"/>
  <c r="A4" i="171"/>
  <c r="K36" i="170"/>
  <c r="L35" i="170"/>
  <c r="K35" i="170"/>
  <c r="L34" i="170"/>
  <c r="K34" i="170"/>
  <c r="L33" i="170"/>
  <c r="K33" i="170"/>
  <c r="L32" i="170"/>
  <c r="K32" i="170"/>
  <c r="L31" i="170"/>
  <c r="K31" i="170"/>
  <c r="L30" i="170"/>
  <c r="K30" i="170"/>
  <c r="L29" i="170"/>
  <c r="K29" i="170"/>
  <c r="L28" i="170"/>
  <c r="K28" i="170"/>
  <c r="L27" i="170"/>
  <c r="K27" i="170"/>
  <c r="L26" i="170"/>
  <c r="D25" i="170"/>
  <c r="C25" i="170"/>
  <c r="B25" i="170"/>
  <c r="A25" i="170"/>
  <c r="K24" i="170"/>
  <c r="D24" i="170"/>
  <c r="N24" i="124" s="1"/>
  <c r="C24" i="170"/>
  <c r="H24" i="124" s="1"/>
  <c r="B24" i="170"/>
  <c r="C24" i="124" s="1"/>
  <c r="A24" i="170"/>
  <c r="L23" i="170"/>
  <c r="K23" i="170"/>
  <c r="D23" i="170"/>
  <c r="N23" i="124" s="1"/>
  <c r="C23" i="170"/>
  <c r="H23" i="124" s="1"/>
  <c r="B23" i="170"/>
  <c r="C23" i="124" s="1"/>
  <c r="A23" i="170"/>
  <c r="L22" i="170"/>
  <c r="K22" i="170"/>
  <c r="D22" i="170"/>
  <c r="N22" i="124" s="1"/>
  <c r="C22" i="170"/>
  <c r="H22" i="124" s="1"/>
  <c r="B22" i="170"/>
  <c r="C22" i="124" s="1"/>
  <c r="A22" i="170"/>
  <c r="L21" i="170"/>
  <c r="K21" i="170"/>
  <c r="D21" i="170"/>
  <c r="N21" i="124" s="1"/>
  <c r="C21" i="170"/>
  <c r="H21" i="124" s="1"/>
  <c r="B21" i="170"/>
  <c r="C21" i="124" s="1"/>
  <c r="A21" i="170"/>
  <c r="L20" i="170"/>
  <c r="K20" i="170"/>
  <c r="D20" i="170"/>
  <c r="N20" i="124" s="1"/>
  <c r="C20" i="170"/>
  <c r="B20" i="170"/>
  <c r="C20" i="124" s="1"/>
  <c r="A20" i="170"/>
  <c r="L19" i="170"/>
  <c r="K19" i="170"/>
  <c r="H19" i="170"/>
  <c r="N19" i="124"/>
  <c r="A19" i="170"/>
  <c r="L18" i="170"/>
  <c r="K18" i="170"/>
  <c r="H18" i="170"/>
  <c r="G18" i="170"/>
  <c r="F18" i="170"/>
  <c r="E18" i="170"/>
  <c r="A18" i="170"/>
  <c r="L17" i="170"/>
  <c r="K17" i="170"/>
  <c r="H17" i="170"/>
  <c r="G17" i="170"/>
  <c r="F17" i="170"/>
  <c r="E17" i="170"/>
  <c r="A17" i="170"/>
  <c r="L16" i="170"/>
  <c r="K16" i="170"/>
  <c r="H16" i="170"/>
  <c r="G16" i="170"/>
  <c r="F16" i="170"/>
  <c r="E16" i="170"/>
  <c r="A16" i="170"/>
  <c r="L15" i="170"/>
  <c r="K15" i="170"/>
  <c r="H15" i="170"/>
  <c r="G15" i="170"/>
  <c r="F15" i="170"/>
  <c r="E15" i="170"/>
  <c r="A15" i="170"/>
  <c r="H14" i="170"/>
  <c r="G14" i="170"/>
  <c r="F14" i="170"/>
  <c r="E14" i="170"/>
  <c r="A14" i="170"/>
  <c r="H13" i="170"/>
  <c r="G13" i="170"/>
  <c r="F13" i="170"/>
  <c r="E13" i="170"/>
  <c r="A13" i="170"/>
  <c r="H12" i="170"/>
  <c r="G12" i="170"/>
  <c r="F12" i="170"/>
  <c r="E12" i="170"/>
  <c r="A12" i="170"/>
  <c r="H11" i="170"/>
  <c r="G11" i="170"/>
  <c r="F11" i="170"/>
  <c r="E11" i="170"/>
  <c r="A11" i="170"/>
  <c r="H10" i="170"/>
  <c r="G10" i="170"/>
  <c r="F10" i="170"/>
  <c r="E10" i="170"/>
  <c r="A10" i="170"/>
  <c r="G9" i="170"/>
  <c r="F9" i="170"/>
  <c r="E9" i="170"/>
  <c r="A9" i="170"/>
  <c r="H8" i="170"/>
  <c r="G8" i="170"/>
  <c r="F8" i="170"/>
  <c r="E8" i="170"/>
  <c r="A8" i="170"/>
  <c r="G7" i="170"/>
  <c r="F7" i="170"/>
  <c r="E7" i="170"/>
  <c r="A7" i="170"/>
  <c r="A4" i="170"/>
  <c r="G8" i="166"/>
  <c r="G9" i="166"/>
  <c r="G10" i="166"/>
  <c r="G11" i="166"/>
  <c r="G12" i="166"/>
  <c r="G13" i="166"/>
  <c r="G14" i="166"/>
  <c r="G15" i="166"/>
  <c r="G16" i="166"/>
  <c r="G17" i="166"/>
  <c r="G18" i="166"/>
  <c r="H8" i="166"/>
  <c r="H10" i="166"/>
  <c r="H11" i="166"/>
  <c r="H12" i="166"/>
  <c r="H13" i="166"/>
  <c r="H14" i="166"/>
  <c r="H15" i="166"/>
  <c r="H16" i="166"/>
  <c r="H17" i="166"/>
  <c r="H18" i="166"/>
  <c r="H10" i="169"/>
  <c r="H11" i="169"/>
  <c r="H12" i="169"/>
  <c r="H13" i="169"/>
  <c r="H14" i="169"/>
  <c r="H15" i="169"/>
  <c r="H16" i="169"/>
  <c r="H17" i="169"/>
  <c r="H18" i="169"/>
  <c r="H19" i="169"/>
  <c r="H20" i="169"/>
  <c r="K38" i="169"/>
  <c r="L37" i="169"/>
  <c r="K37" i="169"/>
  <c r="L36" i="169"/>
  <c r="K36" i="169"/>
  <c r="L35" i="169"/>
  <c r="K35" i="169"/>
  <c r="L34" i="169"/>
  <c r="K34" i="169"/>
  <c r="L33" i="169"/>
  <c r="K33" i="169"/>
  <c r="L32" i="169"/>
  <c r="K32" i="169"/>
  <c r="L31" i="169"/>
  <c r="K31" i="169"/>
  <c r="L30" i="169"/>
  <c r="K30" i="169"/>
  <c r="L29" i="169"/>
  <c r="K29" i="169"/>
  <c r="L28" i="169"/>
  <c r="D27" i="169"/>
  <c r="D38" i="169" s="1"/>
  <c r="L38" i="169"/>
  <c r="A27" i="169"/>
  <c r="K26" i="169"/>
  <c r="D26" i="169"/>
  <c r="A26" i="169"/>
  <c r="L25" i="169"/>
  <c r="K25" i="169"/>
  <c r="D25" i="169"/>
  <c r="A25" i="169"/>
  <c r="L24" i="169"/>
  <c r="K24" i="169"/>
  <c r="D24" i="169"/>
  <c r="A24" i="169"/>
  <c r="L23" i="169"/>
  <c r="K23" i="169"/>
  <c r="D23" i="169"/>
  <c r="A23" i="169"/>
  <c r="L22" i="169"/>
  <c r="K22" i="169"/>
  <c r="D22" i="169"/>
  <c r="A22" i="169"/>
  <c r="L21" i="169"/>
  <c r="K21" i="169"/>
  <c r="D21" i="169"/>
  <c r="A21" i="169"/>
  <c r="L20" i="169"/>
  <c r="K20" i="169"/>
  <c r="F20" i="169"/>
  <c r="E20" i="169"/>
  <c r="A20" i="169"/>
  <c r="T20" i="169" s="1"/>
  <c r="L19" i="169"/>
  <c r="K19" i="169"/>
  <c r="F19" i="169"/>
  <c r="E19" i="169"/>
  <c r="A19" i="169"/>
  <c r="T19" i="169" s="1"/>
  <c r="L18" i="169"/>
  <c r="K18" i="169"/>
  <c r="F18" i="169"/>
  <c r="E18" i="169"/>
  <c r="A18" i="169"/>
  <c r="T18" i="169" s="1"/>
  <c r="L17" i="169"/>
  <c r="K17" i="169"/>
  <c r="F17" i="169"/>
  <c r="E17" i="169"/>
  <c r="A17" i="169"/>
  <c r="T17" i="169" s="1"/>
  <c r="L16" i="169"/>
  <c r="F16" i="169"/>
  <c r="E16" i="169"/>
  <c r="A16" i="169"/>
  <c r="T16" i="169" s="1"/>
  <c r="F15" i="169"/>
  <c r="E15" i="169"/>
  <c r="A15" i="169"/>
  <c r="T15" i="169" s="1"/>
  <c r="F14" i="169"/>
  <c r="E14" i="169"/>
  <c r="A14" i="169"/>
  <c r="T14" i="169" s="1"/>
  <c r="F13" i="169"/>
  <c r="E13" i="169"/>
  <c r="A13" i="169"/>
  <c r="T13" i="169" s="1"/>
  <c r="F12" i="169"/>
  <c r="E12" i="169"/>
  <c r="A12" i="169"/>
  <c r="T12" i="169" s="1"/>
  <c r="F11" i="169"/>
  <c r="E11" i="169"/>
  <c r="A11" i="169"/>
  <c r="T11" i="169" s="1"/>
  <c r="F10" i="169"/>
  <c r="E10" i="169"/>
  <c r="A10" i="169"/>
  <c r="T10" i="169" s="1"/>
  <c r="A9" i="169"/>
  <c r="T9" i="169" s="1"/>
  <c r="A6" i="169"/>
  <c r="B36" i="173" l="1"/>
  <c r="L36" i="173" s="1"/>
  <c r="F34" i="202"/>
  <c r="F23" i="173"/>
  <c r="D36" i="173"/>
  <c r="I25" i="174"/>
  <c r="E27" i="169"/>
  <c r="E38" i="169" s="1"/>
  <c r="H20" i="124"/>
  <c r="H25" i="124"/>
  <c r="E5" i="202" s="1"/>
  <c r="F20" i="173"/>
  <c r="C36" i="173"/>
  <c r="H25" i="173"/>
  <c r="F22" i="172"/>
  <c r="P22" i="124"/>
  <c r="E23" i="172"/>
  <c r="E23" i="124"/>
  <c r="J25" i="124"/>
  <c r="G5" i="202" s="1"/>
  <c r="C31" i="202" s="1"/>
  <c r="H19" i="172"/>
  <c r="J19" i="124"/>
  <c r="F19" i="172"/>
  <c r="E19" i="124"/>
  <c r="F21" i="172"/>
  <c r="E21" i="124"/>
  <c r="H21" i="172"/>
  <c r="J21" i="124"/>
  <c r="H23" i="172"/>
  <c r="J23" i="124"/>
  <c r="D36" i="172"/>
  <c r="P36" i="124" s="1"/>
  <c r="H20" i="172"/>
  <c r="J20" i="124"/>
  <c r="H22" i="172"/>
  <c r="J22" i="124"/>
  <c r="H24" i="172"/>
  <c r="J24" i="124"/>
  <c r="B36" i="172"/>
  <c r="E25" i="124"/>
  <c r="G8" i="202" s="1"/>
  <c r="C34" i="202" s="1"/>
  <c r="H20" i="171"/>
  <c r="I20" i="124"/>
  <c r="H24" i="171"/>
  <c r="I24" i="124"/>
  <c r="H22" i="171"/>
  <c r="I22" i="124"/>
  <c r="B36" i="171"/>
  <c r="D25" i="124"/>
  <c r="F8" i="202" s="1"/>
  <c r="H25" i="171"/>
  <c r="I25" i="124"/>
  <c r="F5" i="202" s="1"/>
  <c r="H19" i="171"/>
  <c r="I19" i="124"/>
  <c r="H21" i="171"/>
  <c r="I21" i="124"/>
  <c r="H23" i="171"/>
  <c r="I23" i="124"/>
  <c r="D36" i="171"/>
  <c r="O36" i="124" s="1"/>
  <c r="O25" i="124"/>
  <c r="F6" i="202" s="1"/>
  <c r="H21" i="170"/>
  <c r="E19" i="170"/>
  <c r="C19" i="124"/>
  <c r="B36" i="170"/>
  <c r="C25" i="124"/>
  <c r="E8" i="202" s="1"/>
  <c r="D36" i="170"/>
  <c r="N36" i="124" s="1"/>
  <c r="N25" i="124"/>
  <c r="E6" i="202" s="1"/>
  <c r="G19" i="170"/>
  <c r="G24" i="173"/>
  <c r="G20" i="173"/>
  <c r="E23" i="169"/>
  <c r="I21" i="174"/>
  <c r="G21" i="170"/>
  <c r="G23" i="170"/>
  <c r="I19" i="174"/>
  <c r="I23" i="174"/>
  <c r="G25" i="170"/>
  <c r="I20" i="174"/>
  <c r="I22" i="174"/>
  <c r="I24" i="174"/>
  <c r="F21" i="169"/>
  <c r="F25" i="169"/>
  <c r="F23" i="170"/>
  <c r="F22" i="170"/>
  <c r="E22" i="173"/>
  <c r="G22" i="173"/>
  <c r="F19" i="173"/>
  <c r="F24" i="173"/>
  <c r="F21" i="173"/>
  <c r="F22" i="173"/>
  <c r="F25" i="173"/>
  <c r="F36" i="173" s="1"/>
  <c r="E20" i="173"/>
  <c r="E24" i="173"/>
  <c r="G25" i="173"/>
  <c r="E19" i="173"/>
  <c r="E21" i="173"/>
  <c r="E23" i="173"/>
  <c r="E25" i="173"/>
  <c r="E36" i="173" s="1"/>
  <c r="G19" i="173"/>
  <c r="G21" i="173"/>
  <c r="G23" i="173"/>
  <c r="E19" i="172"/>
  <c r="E25" i="172"/>
  <c r="E36" i="172" s="1"/>
  <c r="C36" i="172"/>
  <c r="J36" i="124" s="1"/>
  <c r="X32" i="169" s="1"/>
  <c r="E21" i="172"/>
  <c r="F24" i="172"/>
  <c r="F23" i="172"/>
  <c r="F20" i="172"/>
  <c r="G20" i="172"/>
  <c r="G24" i="172"/>
  <c r="G19" i="172"/>
  <c r="E20" i="172"/>
  <c r="G21" i="172"/>
  <c r="E22" i="172"/>
  <c r="G23" i="172"/>
  <c r="E24" i="172"/>
  <c r="G25" i="172"/>
  <c r="G22" i="172"/>
  <c r="F25" i="172"/>
  <c r="F36" i="172" s="1"/>
  <c r="H36" i="172"/>
  <c r="H23" i="170"/>
  <c r="F19" i="170"/>
  <c r="E23" i="170"/>
  <c r="F19" i="171"/>
  <c r="F21" i="171"/>
  <c r="F22" i="171"/>
  <c r="F23" i="171"/>
  <c r="F24" i="171"/>
  <c r="E20" i="171"/>
  <c r="F20" i="171"/>
  <c r="E22" i="171"/>
  <c r="E24" i="171"/>
  <c r="G19" i="171"/>
  <c r="G21" i="171"/>
  <c r="G25" i="171"/>
  <c r="E19" i="171"/>
  <c r="G20" i="171"/>
  <c r="E21" i="171"/>
  <c r="G22" i="171"/>
  <c r="E23" i="171"/>
  <c r="G24" i="171"/>
  <c r="E25" i="171"/>
  <c r="E36" i="171" s="1"/>
  <c r="C36" i="171"/>
  <c r="I36" i="124" s="1"/>
  <c r="W32" i="169" s="1"/>
  <c r="G23" i="171"/>
  <c r="F25" i="171"/>
  <c r="F36" i="171" s="1"/>
  <c r="E22" i="170"/>
  <c r="F20" i="170"/>
  <c r="F21" i="170"/>
  <c r="F24" i="170"/>
  <c r="E25" i="170"/>
  <c r="E36" i="170" s="1"/>
  <c r="E20" i="170"/>
  <c r="E21" i="170"/>
  <c r="E24" i="170"/>
  <c r="H25" i="170"/>
  <c r="C36" i="170"/>
  <c r="H36" i="124" s="1"/>
  <c r="V32" i="169" s="1"/>
  <c r="G20" i="170"/>
  <c r="G22" i="170"/>
  <c r="G24" i="170"/>
  <c r="H20" i="170"/>
  <c r="H22" i="170"/>
  <c r="H24" i="170"/>
  <c r="F25" i="170"/>
  <c r="F36" i="170" s="1"/>
  <c r="F24" i="169"/>
  <c r="E21" i="169"/>
  <c r="E22" i="169"/>
  <c r="E26" i="169"/>
  <c r="F22" i="169"/>
  <c r="F26" i="169"/>
  <c r="F23" i="169"/>
  <c r="E24" i="169"/>
  <c r="E25" i="169"/>
  <c r="F27" i="169"/>
  <c r="F38" i="169" s="1"/>
  <c r="I36" i="174"/>
  <c r="L36" i="172" l="1"/>
  <c r="E36" i="124"/>
  <c r="L36" i="171"/>
  <c r="D36" i="124"/>
  <c r="L36" i="170"/>
  <c r="C36" i="124"/>
  <c r="G36" i="170"/>
  <c r="L24" i="170"/>
  <c r="L24" i="173"/>
  <c r="G36" i="173"/>
  <c r="H36" i="173"/>
  <c r="L24" i="172"/>
  <c r="G36" i="172"/>
  <c r="H36" i="170"/>
  <c r="L24" i="171"/>
  <c r="H36" i="171"/>
  <c r="G36" i="171"/>
  <c r="H38" i="169"/>
  <c r="L26" i="169"/>
  <c r="B25" i="166" l="1"/>
  <c r="B25" i="124" s="1"/>
  <c r="D8" i="202" s="1"/>
  <c r="B23" i="166"/>
  <c r="B23" i="124" s="1"/>
  <c r="B21" i="166"/>
  <c r="B21" i="124" s="1"/>
  <c r="B20" i="166"/>
  <c r="B20" i="124" s="1"/>
  <c r="B19" i="166"/>
  <c r="B19" i="124" s="1"/>
  <c r="L28" i="166"/>
  <c r="L26" i="166"/>
  <c r="L17" i="166"/>
  <c r="L15" i="166"/>
  <c r="K16" i="166"/>
  <c r="K17" i="166"/>
  <c r="K18" i="166"/>
  <c r="K19" i="166"/>
  <c r="K20" i="166"/>
  <c r="K21" i="166"/>
  <c r="K22" i="166"/>
  <c r="K23" i="166"/>
  <c r="K24" i="166"/>
  <c r="K15" i="166"/>
  <c r="K28" i="166"/>
  <c r="K29" i="166"/>
  <c r="K30" i="166"/>
  <c r="K31" i="166"/>
  <c r="K32" i="166"/>
  <c r="K33" i="166"/>
  <c r="K34" i="166"/>
  <c r="K35" i="166"/>
  <c r="K36" i="166"/>
  <c r="K27" i="166"/>
  <c r="L29" i="166"/>
  <c r="L27" i="166"/>
  <c r="B34" i="202" l="1"/>
  <c r="L16" i="166"/>
  <c r="K10" i="101" l="1"/>
  <c r="L35" i="207" s="1"/>
  <c r="K31" i="101"/>
  <c r="L56" i="207" s="1"/>
  <c r="K30" i="101"/>
  <c r="L55" i="207" s="1"/>
  <c r="K29" i="101"/>
  <c r="L54" i="207" s="1"/>
  <c r="K28" i="101"/>
  <c r="L53" i="207" s="1"/>
  <c r="K27" i="101"/>
  <c r="L52" i="207" s="1"/>
  <c r="K26" i="101"/>
  <c r="L51" i="207" s="1"/>
  <c r="K25" i="101"/>
  <c r="L50" i="207" s="1"/>
  <c r="K24" i="101"/>
  <c r="L49" i="207" s="1"/>
  <c r="K23" i="101"/>
  <c r="L48" i="207" s="1"/>
  <c r="K22" i="101"/>
  <c r="L47" i="207" s="1"/>
  <c r="K21" i="101"/>
  <c r="L46" i="207" s="1"/>
  <c r="K20" i="101"/>
  <c r="L45" i="207" s="1"/>
  <c r="K19" i="101"/>
  <c r="L44" i="207" s="1"/>
  <c r="K18" i="101"/>
  <c r="L43" i="207" s="1"/>
  <c r="K17" i="101"/>
  <c r="L42" i="207" s="1"/>
  <c r="K16" i="101"/>
  <c r="L41" i="207" s="1"/>
  <c r="K15" i="101"/>
  <c r="L40" i="207" s="1"/>
  <c r="K14" i="101"/>
  <c r="L39" i="207" s="1"/>
  <c r="K13" i="101"/>
  <c r="L38" i="207" s="1"/>
  <c r="K12" i="101"/>
  <c r="L37" i="207" s="1"/>
  <c r="K11" i="101"/>
  <c r="L36" i="207" s="1"/>
  <c r="K9" i="101"/>
  <c r="L34" i="207" s="1"/>
  <c r="K8" i="101"/>
  <c r="L33" i="207" s="1"/>
  <c r="F9" i="101"/>
  <c r="F11" i="101"/>
  <c r="L8" i="207" s="1"/>
  <c r="Y8" i="208" s="1"/>
  <c r="AD8" i="208" s="1"/>
  <c r="F12" i="101"/>
  <c r="L9" i="207" s="1"/>
  <c r="Y9" i="208" s="1"/>
  <c r="AD9" i="208" s="1"/>
  <c r="F13" i="101"/>
  <c r="L10" i="207" s="1"/>
  <c r="Y10" i="208" s="1"/>
  <c r="AD10" i="208" s="1"/>
  <c r="F14" i="101"/>
  <c r="L11" i="207" s="1"/>
  <c r="Y11" i="208" s="1"/>
  <c r="AD11" i="208" s="1"/>
  <c r="F15" i="101"/>
  <c r="L12" i="207" s="1"/>
  <c r="Y12" i="208" s="1"/>
  <c r="AD12" i="208" s="1"/>
  <c r="F16" i="101"/>
  <c r="L13" i="207" s="1"/>
  <c r="Y13" i="208" s="1"/>
  <c r="AD13" i="208" s="1"/>
  <c r="F17" i="101"/>
  <c r="L14" i="207" s="1"/>
  <c r="Y14" i="208" s="1"/>
  <c r="AD14" i="208" s="1"/>
  <c r="F18" i="101"/>
  <c r="L15" i="207" s="1"/>
  <c r="Y15" i="208" s="1"/>
  <c r="AD15" i="208" s="1"/>
  <c r="F19" i="101"/>
  <c r="L16" i="207" s="1"/>
  <c r="Y16" i="208" s="1"/>
  <c r="AD16" i="208" s="1"/>
  <c r="F20" i="101"/>
  <c r="L17" i="207" s="1"/>
  <c r="Y17" i="208" s="1"/>
  <c r="AD17" i="208" s="1"/>
  <c r="F21" i="101"/>
  <c r="L18" i="207" s="1"/>
  <c r="Y18" i="208" s="1"/>
  <c r="AD18" i="208" s="1"/>
  <c r="F22" i="101"/>
  <c r="L19" i="207" s="1"/>
  <c r="Y19" i="208" s="1"/>
  <c r="AD19" i="208" s="1"/>
  <c r="F23" i="101"/>
  <c r="L20" i="207" s="1"/>
  <c r="Y20" i="208" s="1"/>
  <c r="AD20" i="208" s="1"/>
  <c r="F24" i="101"/>
  <c r="L21" i="207" s="1"/>
  <c r="Y21" i="208" s="1"/>
  <c r="AD21" i="208" s="1"/>
  <c r="F25" i="101"/>
  <c r="L22" i="207" s="1"/>
  <c r="Y22" i="208" s="1"/>
  <c r="AD22" i="208" s="1"/>
  <c r="F27" i="101"/>
  <c r="L24" i="207" s="1"/>
  <c r="Y24" i="208" s="1"/>
  <c r="AD24" i="208" s="1"/>
  <c r="F28" i="101"/>
  <c r="L25" i="207" s="1"/>
  <c r="Y25" i="208" s="1"/>
  <c r="AD25" i="208" s="1"/>
  <c r="F29" i="101"/>
  <c r="L26" i="207" s="1"/>
  <c r="Y26" i="208" s="1"/>
  <c r="AD26" i="208" s="1"/>
  <c r="F30" i="101"/>
  <c r="L27" i="207" s="1"/>
  <c r="Y27" i="208" s="1"/>
  <c r="AD27" i="208" s="1"/>
  <c r="F31" i="101"/>
  <c r="L28" i="207" s="1"/>
  <c r="Y28" i="208" s="1"/>
  <c r="AD28" i="208" s="1"/>
  <c r="F8" i="101"/>
  <c r="L5" i="207" s="1"/>
  <c r="Y5" i="208" s="1"/>
  <c r="AD5" i="208" s="1"/>
  <c r="C32" i="101"/>
  <c r="D32" i="101"/>
  <c r="E32" i="101"/>
  <c r="G32" i="101"/>
  <c r="H32" i="101"/>
  <c r="I32" i="101"/>
  <c r="J32" i="101"/>
  <c r="C33" i="101"/>
  <c r="D33" i="101"/>
  <c r="E33" i="101"/>
  <c r="G33" i="101"/>
  <c r="H33" i="101"/>
  <c r="I33" i="101"/>
  <c r="J33" i="101"/>
  <c r="C34" i="101"/>
  <c r="D34" i="101"/>
  <c r="E34" i="101"/>
  <c r="G34" i="101"/>
  <c r="H34" i="101"/>
  <c r="I34" i="101"/>
  <c r="J34" i="101"/>
  <c r="B34" i="101"/>
  <c r="B33" i="101"/>
  <c r="B32" i="101"/>
  <c r="L58" i="207" l="1"/>
  <c r="L57" i="207"/>
  <c r="L59" i="207"/>
  <c r="L6" i="207"/>
  <c r="F33" i="101"/>
  <c r="F34" i="101"/>
  <c r="K32" i="101"/>
  <c r="F32" i="101"/>
  <c r="K33" i="101"/>
  <c r="K34" i="101"/>
  <c r="L31" i="207" l="1"/>
  <c r="L30" i="207"/>
  <c r="Q40" i="208" s="1"/>
  <c r="L29" i="207"/>
  <c r="Y48" i="208" s="1"/>
  <c r="Y49" i="208" s="1"/>
  <c r="Y6" i="208"/>
  <c r="AD6" i="208" s="1"/>
  <c r="D20" i="64"/>
  <c r="M16" i="64"/>
  <c r="G24" i="119"/>
  <c r="G23" i="119"/>
  <c r="G22" i="119"/>
  <c r="G21" i="119"/>
  <c r="G20" i="119"/>
  <c r="G19" i="119"/>
  <c r="G18" i="119"/>
  <c r="H24" i="119" l="1"/>
  <c r="N9" i="121" l="1"/>
  <c r="E35" i="168" l="1"/>
  <c r="E33" i="168"/>
  <c r="E34" i="168"/>
  <c r="E32" i="168"/>
  <c r="D36" i="168"/>
  <c r="D35" i="168"/>
  <c r="D33" i="168"/>
  <c r="D34" i="168"/>
  <c r="D32" i="168"/>
  <c r="C36" i="168"/>
  <c r="C35" i="168"/>
  <c r="C33" i="168"/>
  <c r="C34" i="168"/>
  <c r="C32" i="168"/>
  <c r="L15" i="168"/>
  <c r="L8" i="168"/>
  <c r="M19" i="168"/>
  <c r="E11" i="168"/>
  <c r="E24" i="168" s="1"/>
  <c r="F11" i="168"/>
  <c r="F25" i="168" s="1"/>
  <c r="E15" i="204" s="1"/>
  <c r="E34" i="204" s="1"/>
  <c r="H11" i="168"/>
  <c r="H23" i="168" s="1"/>
  <c r="I11" i="168"/>
  <c r="I24" i="168" s="1"/>
  <c r="K11" i="168"/>
  <c r="K25" i="168" s="1"/>
  <c r="J15" i="204" s="1"/>
  <c r="C11" i="168"/>
  <c r="C23" i="168" s="1"/>
  <c r="N19" i="168"/>
  <c r="L19" i="168"/>
  <c r="N15" i="168"/>
  <c r="L9" i="168"/>
  <c r="N9" i="168"/>
  <c r="L10" i="168"/>
  <c r="N10" i="168"/>
  <c r="N8" i="168"/>
  <c r="E36" i="168"/>
  <c r="B36" i="168"/>
  <c r="B34" i="168"/>
  <c r="B33" i="168"/>
  <c r="B32" i="168"/>
  <c r="E31" i="168"/>
  <c r="J32" i="168" s="1"/>
  <c r="D31" i="168"/>
  <c r="I32" i="168" s="1"/>
  <c r="C31" i="168"/>
  <c r="H32" i="168" s="1"/>
  <c r="K24" i="168" l="1"/>
  <c r="K23" i="168"/>
  <c r="E37" i="168"/>
  <c r="J33" i="168" s="1"/>
  <c r="M10" i="168"/>
  <c r="H24" i="168"/>
  <c r="D37" i="168"/>
  <c r="I33" i="168" s="1"/>
  <c r="F23" i="168"/>
  <c r="E25" i="168"/>
  <c r="D15" i="204" s="1"/>
  <c r="E23" i="168"/>
  <c r="C37" i="168"/>
  <c r="M9" i="168"/>
  <c r="C25" i="168"/>
  <c r="B15" i="204" s="1"/>
  <c r="D34" i="204" s="1"/>
  <c r="C24" i="168"/>
  <c r="D11" i="168"/>
  <c r="D23" i="168" s="1"/>
  <c r="I25" i="168"/>
  <c r="H15" i="204" s="1"/>
  <c r="F34" i="204" s="1"/>
  <c r="H25" i="168"/>
  <c r="G15" i="204" s="1"/>
  <c r="G11" i="168"/>
  <c r="J11" i="168"/>
  <c r="F24" i="168"/>
  <c r="I23" i="168"/>
  <c r="M8" i="168"/>
  <c r="M15" i="168"/>
  <c r="N11" i="168"/>
  <c r="L11" i="168"/>
  <c r="E8" i="166"/>
  <c r="F8" i="166"/>
  <c r="E9" i="166"/>
  <c r="F9" i="166"/>
  <c r="E10" i="166"/>
  <c r="F10" i="166"/>
  <c r="E11" i="166"/>
  <c r="F11" i="166"/>
  <c r="E12" i="166"/>
  <c r="F12" i="166"/>
  <c r="E13" i="166"/>
  <c r="F13" i="166"/>
  <c r="E14" i="166"/>
  <c r="F14" i="166"/>
  <c r="E15" i="166"/>
  <c r="F15" i="166"/>
  <c r="E16" i="166"/>
  <c r="F16" i="166"/>
  <c r="E17" i="166"/>
  <c r="F17" i="166"/>
  <c r="E18" i="166"/>
  <c r="F18" i="166"/>
  <c r="D25" i="168" l="1"/>
  <c r="C15" i="204" s="1"/>
  <c r="K33" i="168"/>
  <c r="D24" i="168"/>
  <c r="N25" i="168"/>
  <c r="M15" i="204" s="1"/>
  <c r="N24" i="168"/>
  <c r="N23" i="168"/>
  <c r="J25" i="168"/>
  <c r="I15" i="204" s="1"/>
  <c r="J24" i="168"/>
  <c r="J23" i="168"/>
  <c r="L23" i="168"/>
  <c r="L25" i="168"/>
  <c r="K15" i="204" s="1"/>
  <c r="L24" i="168"/>
  <c r="M11" i="168"/>
  <c r="G23" i="168"/>
  <c r="G25" i="168"/>
  <c r="F15" i="204" s="1"/>
  <c r="G24" i="168"/>
  <c r="D25" i="166"/>
  <c r="C25" i="166"/>
  <c r="B36" i="166"/>
  <c r="A25" i="166"/>
  <c r="D24" i="166"/>
  <c r="M24" i="124" s="1"/>
  <c r="C24" i="166"/>
  <c r="G24" i="124" s="1"/>
  <c r="B24" i="166"/>
  <c r="A24" i="166"/>
  <c r="D23" i="166"/>
  <c r="M23" i="124" s="1"/>
  <c r="C23" i="166"/>
  <c r="G23" i="124" s="1"/>
  <c r="L34" i="166"/>
  <c r="A23" i="166"/>
  <c r="D22" i="166"/>
  <c r="M22" i="124" s="1"/>
  <c r="C22" i="166"/>
  <c r="G22" i="124" s="1"/>
  <c r="B22" i="166"/>
  <c r="A22" i="166"/>
  <c r="D21" i="166"/>
  <c r="M21" i="124" s="1"/>
  <c r="C21" i="166"/>
  <c r="G21" i="124" s="1"/>
  <c r="L32" i="166"/>
  <c r="A21" i="166"/>
  <c r="D20" i="166"/>
  <c r="M20" i="124" s="1"/>
  <c r="C20" i="166"/>
  <c r="G20" i="124" s="1"/>
  <c r="L31" i="166"/>
  <c r="A20" i="166"/>
  <c r="D19" i="166"/>
  <c r="M19" i="124" s="1"/>
  <c r="C19" i="166"/>
  <c r="G19" i="124" s="1"/>
  <c r="L30" i="166"/>
  <c r="A19" i="166"/>
  <c r="A18" i="166"/>
  <c r="A17" i="166"/>
  <c r="A16" i="166"/>
  <c r="A15" i="166"/>
  <c r="A14" i="166"/>
  <c r="A13" i="166"/>
  <c r="A12" i="166"/>
  <c r="A11" i="166"/>
  <c r="A10" i="166"/>
  <c r="A9" i="166"/>
  <c r="A8" i="166"/>
  <c r="A7" i="166"/>
  <c r="A4" i="166"/>
  <c r="R7" i="124"/>
  <c r="L18" i="124"/>
  <c r="F18" i="124"/>
  <c r="F22" i="124" s="1"/>
  <c r="F8" i="124"/>
  <c r="F9" i="124"/>
  <c r="F19" i="124" s="1"/>
  <c r="F10" i="124"/>
  <c r="F11" i="124"/>
  <c r="F12" i="124"/>
  <c r="F23" i="124" s="1"/>
  <c r="F13" i="124"/>
  <c r="F14" i="124"/>
  <c r="F15" i="124"/>
  <c r="F21" i="124" s="1"/>
  <c r="F16" i="124"/>
  <c r="F17" i="124"/>
  <c r="G25" i="124" l="1"/>
  <c r="D5" i="202" s="1"/>
  <c r="B31" i="202" s="1"/>
  <c r="I31" i="202" s="1"/>
  <c r="L35" i="166"/>
  <c r="B24" i="124"/>
  <c r="D36" i="166"/>
  <c r="M36" i="124" s="1"/>
  <c r="M25" i="124"/>
  <c r="D6" i="202" s="1"/>
  <c r="L33" i="166"/>
  <c r="B22" i="124"/>
  <c r="L36" i="166"/>
  <c r="B36" i="124"/>
  <c r="F36" i="124" s="1"/>
  <c r="F24" i="124"/>
  <c r="F20" i="124"/>
  <c r="F25" i="124"/>
  <c r="G19" i="166"/>
  <c r="H19" i="166"/>
  <c r="H21" i="166"/>
  <c r="G21" i="166"/>
  <c r="G23" i="166"/>
  <c r="H23" i="166"/>
  <c r="G24" i="166"/>
  <c r="H24" i="166"/>
  <c r="G20" i="166"/>
  <c r="H20" i="166"/>
  <c r="G22" i="166"/>
  <c r="H22" i="166"/>
  <c r="G25" i="166"/>
  <c r="C36" i="166"/>
  <c r="F19" i="166"/>
  <c r="F20" i="166"/>
  <c r="F21" i="166"/>
  <c r="F22" i="166"/>
  <c r="F23" i="166"/>
  <c r="F24" i="166"/>
  <c r="M25" i="168"/>
  <c r="L15" i="204" s="1"/>
  <c r="M24" i="168"/>
  <c r="M23" i="168"/>
  <c r="E19" i="166"/>
  <c r="E20" i="166"/>
  <c r="E21" i="166"/>
  <c r="E22" i="166"/>
  <c r="E23" i="166"/>
  <c r="E24" i="166"/>
  <c r="E25" i="166"/>
  <c r="E36" i="166" s="1"/>
  <c r="F25" i="166"/>
  <c r="F36" i="166" s="1"/>
  <c r="A3" i="123"/>
  <c r="D4" i="203" s="1"/>
  <c r="B42" i="90"/>
  <c r="D36" i="90"/>
  <c r="D26" i="90"/>
  <c r="D27" i="90"/>
  <c r="D28" i="90"/>
  <c r="D29" i="90"/>
  <c r="D30" i="90"/>
  <c r="D31" i="90"/>
  <c r="D32" i="90"/>
  <c r="D33" i="90"/>
  <c r="D34" i="90"/>
  <c r="D35" i="90"/>
  <c r="D25" i="90"/>
  <c r="C29" i="90"/>
  <c r="D24" i="90"/>
  <c r="C24" i="90"/>
  <c r="C36" i="90"/>
  <c r="E33" i="202" l="1"/>
  <c r="C33" i="202"/>
  <c r="G33" i="202"/>
  <c r="B33" i="202"/>
  <c r="F33" i="202"/>
  <c r="H33" i="202"/>
  <c r="D33" i="202"/>
  <c r="B32" i="202"/>
  <c r="I32" i="202" s="1"/>
  <c r="G36" i="124"/>
  <c r="G36" i="166"/>
  <c r="L23" i="166"/>
  <c r="L24" i="166"/>
  <c r="L20" i="166"/>
  <c r="L22" i="166"/>
  <c r="L18" i="166"/>
  <c r="L19" i="166"/>
  <c r="L21" i="166"/>
  <c r="B21" i="64"/>
  <c r="B22" i="64"/>
  <c r="B23" i="64"/>
  <c r="B24" i="64"/>
  <c r="B25" i="64"/>
  <c r="B26" i="64"/>
  <c r="B27" i="64"/>
  <c r="B28" i="64"/>
  <c r="B29" i="64"/>
  <c r="B20" i="64"/>
  <c r="U32" i="169" l="1"/>
  <c r="Z32" i="169" s="1"/>
  <c r="C26" i="90" l="1"/>
  <c r="C27" i="90"/>
  <c r="C28" i="90"/>
  <c r="C30" i="90"/>
  <c r="C31" i="90"/>
  <c r="C32" i="90"/>
  <c r="C33" i="90"/>
  <c r="C34" i="90"/>
  <c r="C35" i="90"/>
  <c r="O36" i="134" l="1"/>
  <c r="N36" i="134"/>
  <c r="M36" i="134"/>
  <c r="L36" i="134"/>
  <c r="E36" i="134"/>
  <c r="A23" i="134"/>
  <c r="Q22" i="134"/>
  <c r="O22" i="134"/>
  <c r="N22" i="134"/>
  <c r="M22" i="134"/>
  <c r="L22" i="134"/>
  <c r="K22" i="134"/>
  <c r="J22" i="134"/>
  <c r="I22" i="134"/>
  <c r="H22" i="134"/>
  <c r="G22" i="134"/>
  <c r="F22" i="134"/>
  <c r="E22" i="134"/>
  <c r="D22" i="134"/>
  <c r="C22" i="134"/>
  <c r="B22" i="134"/>
  <c r="A22" i="134"/>
  <c r="Q21" i="134"/>
  <c r="O21" i="134"/>
  <c r="N21" i="134"/>
  <c r="M21" i="134"/>
  <c r="L21" i="134"/>
  <c r="K21" i="134"/>
  <c r="J21" i="134"/>
  <c r="I21" i="134"/>
  <c r="H21" i="134"/>
  <c r="G21" i="134"/>
  <c r="F21" i="134"/>
  <c r="E21" i="134"/>
  <c r="D21" i="134"/>
  <c r="C21" i="134"/>
  <c r="B21" i="134"/>
  <c r="A21" i="134"/>
  <c r="Q20" i="134"/>
  <c r="O20" i="134"/>
  <c r="N20" i="134"/>
  <c r="M20" i="134"/>
  <c r="L20" i="134"/>
  <c r="K20" i="134"/>
  <c r="J20" i="134"/>
  <c r="I20" i="134"/>
  <c r="H20" i="134"/>
  <c r="G20" i="134"/>
  <c r="F20" i="134"/>
  <c r="E20" i="134"/>
  <c r="D20" i="134"/>
  <c r="C20" i="134"/>
  <c r="B20" i="134"/>
  <c r="A20" i="134"/>
  <c r="Q19" i="134"/>
  <c r="O19" i="134"/>
  <c r="N19" i="134"/>
  <c r="M19" i="134"/>
  <c r="L19" i="134"/>
  <c r="K19" i="134"/>
  <c r="J19" i="134"/>
  <c r="I19" i="134"/>
  <c r="H19" i="134"/>
  <c r="G19" i="134"/>
  <c r="F19" i="134"/>
  <c r="E19" i="134"/>
  <c r="D19" i="134"/>
  <c r="C19" i="134"/>
  <c r="B19" i="134"/>
  <c r="A19" i="134"/>
  <c r="Q18" i="134"/>
  <c r="O18" i="134"/>
  <c r="N18" i="134"/>
  <c r="M18" i="134"/>
  <c r="L18" i="134"/>
  <c r="K18" i="134"/>
  <c r="J18" i="134"/>
  <c r="I18" i="134"/>
  <c r="H18" i="134"/>
  <c r="G18" i="134"/>
  <c r="F18" i="134"/>
  <c r="E18" i="134"/>
  <c r="D18" i="134"/>
  <c r="C18" i="134"/>
  <c r="B18" i="134"/>
  <c r="A18" i="134"/>
  <c r="Q17" i="134"/>
  <c r="O17" i="134"/>
  <c r="N17" i="134"/>
  <c r="M17" i="134"/>
  <c r="L17" i="134"/>
  <c r="K17" i="134"/>
  <c r="J17" i="134"/>
  <c r="I17" i="134"/>
  <c r="H17" i="134"/>
  <c r="G17" i="134"/>
  <c r="F17" i="134"/>
  <c r="E17" i="134"/>
  <c r="D17" i="134"/>
  <c r="C17" i="134"/>
  <c r="B17" i="134"/>
  <c r="A17" i="134"/>
  <c r="R16" i="134"/>
  <c r="A16" i="134"/>
  <c r="R15" i="134"/>
  <c r="A15" i="134"/>
  <c r="A14" i="134"/>
  <c r="A13" i="134"/>
  <c r="R12" i="134"/>
  <c r="A12" i="134"/>
  <c r="A11" i="134"/>
  <c r="R10" i="134"/>
  <c r="A10" i="134"/>
  <c r="R9" i="134"/>
  <c r="A9" i="134"/>
  <c r="R8" i="134"/>
  <c r="A8" i="134"/>
  <c r="R7" i="134"/>
  <c r="A7" i="134"/>
  <c r="R6" i="134"/>
  <c r="A6" i="134"/>
  <c r="A5" i="134"/>
  <c r="A4" i="134"/>
  <c r="I20" i="114"/>
  <c r="I19" i="114"/>
  <c r="I18" i="114"/>
  <c r="I17" i="114"/>
  <c r="I16" i="114"/>
  <c r="I15" i="114"/>
  <c r="J13" i="114"/>
  <c r="K56" i="112"/>
  <c r="K55" i="112"/>
  <c r="K54" i="112"/>
  <c r="K53" i="112"/>
  <c r="K49" i="112"/>
  <c r="K48" i="112"/>
  <c r="K47" i="112"/>
  <c r="K46" i="112"/>
  <c r="K42" i="112"/>
  <c r="K41" i="112"/>
  <c r="K40" i="112"/>
  <c r="K39" i="112"/>
  <c r="K35" i="112"/>
  <c r="K34" i="112"/>
  <c r="K33" i="112"/>
  <c r="K32" i="112"/>
  <c r="K28" i="112"/>
  <c r="K27" i="112"/>
  <c r="K26" i="112"/>
  <c r="K25" i="112"/>
  <c r="K21" i="112"/>
  <c r="K20" i="112"/>
  <c r="K19" i="112"/>
  <c r="K18" i="112"/>
  <c r="J24" i="132"/>
  <c r="I24" i="132"/>
  <c r="H24" i="132"/>
  <c r="G24" i="132"/>
  <c r="E24" i="132"/>
  <c r="E32" i="132" s="1"/>
  <c r="D24" i="132"/>
  <c r="E31" i="132" s="1"/>
  <c r="C24" i="132"/>
  <c r="E30" i="132" s="1"/>
  <c r="B24" i="132"/>
  <c r="E29" i="132" s="1"/>
  <c r="A24" i="132"/>
  <c r="J23" i="132"/>
  <c r="I23" i="132"/>
  <c r="H23" i="132"/>
  <c r="G23" i="132"/>
  <c r="E23" i="132"/>
  <c r="D23" i="132"/>
  <c r="C23" i="132"/>
  <c r="B23" i="132"/>
  <c r="A23" i="132"/>
  <c r="J22" i="132"/>
  <c r="I22" i="132"/>
  <c r="H22" i="132"/>
  <c r="G22" i="132"/>
  <c r="E22" i="132"/>
  <c r="D22" i="132"/>
  <c r="C22" i="132"/>
  <c r="B22" i="132"/>
  <c r="A22" i="132"/>
  <c r="J21" i="132"/>
  <c r="I21" i="132"/>
  <c r="H21" i="132"/>
  <c r="G21" i="132"/>
  <c r="E21" i="132"/>
  <c r="D21" i="132"/>
  <c r="C21" i="132"/>
  <c r="B21" i="132"/>
  <c r="A21" i="132"/>
  <c r="J20" i="132"/>
  <c r="I20" i="132"/>
  <c r="H20" i="132"/>
  <c r="G20" i="132"/>
  <c r="E20" i="132"/>
  <c r="D20" i="132"/>
  <c r="C20" i="132"/>
  <c r="B20" i="132"/>
  <c r="A20" i="132"/>
  <c r="J19" i="132"/>
  <c r="I19" i="132"/>
  <c r="H19" i="132"/>
  <c r="G19" i="132"/>
  <c r="E19" i="132"/>
  <c r="D19" i="132"/>
  <c r="C19" i="132"/>
  <c r="B19" i="132"/>
  <c r="A19" i="132"/>
  <c r="J18" i="132"/>
  <c r="I18" i="132"/>
  <c r="H18" i="132"/>
  <c r="G18" i="132"/>
  <c r="E18" i="132"/>
  <c r="D18" i="132"/>
  <c r="C18" i="132"/>
  <c r="B18" i="132"/>
  <c r="A18" i="132"/>
  <c r="A17" i="132"/>
  <c r="A16" i="132"/>
  <c r="A15" i="132"/>
  <c r="A14" i="132"/>
  <c r="A13" i="132"/>
  <c r="A12" i="132"/>
  <c r="A11" i="132"/>
  <c r="A10" i="132"/>
  <c r="A9" i="132"/>
  <c r="A8" i="132"/>
  <c r="A7" i="132"/>
  <c r="A6" i="132"/>
  <c r="A4" i="132"/>
  <c r="A24" i="129"/>
  <c r="A23" i="129"/>
  <c r="A22" i="129"/>
  <c r="A21" i="129"/>
  <c r="A20" i="129"/>
  <c r="A19" i="129"/>
  <c r="A18" i="129"/>
  <c r="A17" i="129"/>
  <c r="A16" i="129"/>
  <c r="A15" i="129"/>
  <c r="A14" i="129"/>
  <c r="A13" i="129"/>
  <c r="A12" i="129"/>
  <c r="A11" i="129"/>
  <c r="A10" i="129"/>
  <c r="A9" i="129"/>
  <c r="A8" i="129"/>
  <c r="A7" i="129"/>
  <c r="A6" i="129"/>
  <c r="A3" i="129"/>
  <c r="Q5" i="128"/>
  <c r="P5" i="128"/>
  <c r="O5" i="128"/>
  <c r="N5" i="128"/>
  <c r="A25" i="124"/>
  <c r="A24" i="124"/>
  <c r="A23" i="124"/>
  <c r="A22" i="124"/>
  <c r="A21" i="124"/>
  <c r="A20" i="124"/>
  <c r="A19" i="124"/>
  <c r="R18" i="124"/>
  <c r="A18" i="124"/>
  <c r="R17" i="124"/>
  <c r="L17" i="124"/>
  <c r="A17" i="124"/>
  <c r="R16" i="124"/>
  <c r="L16" i="124"/>
  <c r="L22" i="124" s="1"/>
  <c r="A16" i="124"/>
  <c r="R15" i="124"/>
  <c r="L15" i="124"/>
  <c r="A15" i="124"/>
  <c r="R14" i="124"/>
  <c r="L14" i="124"/>
  <c r="A14" i="124"/>
  <c r="R13" i="124"/>
  <c r="L13" i="124"/>
  <c r="A13" i="124"/>
  <c r="R12" i="124"/>
  <c r="L12" i="124"/>
  <c r="A12" i="124"/>
  <c r="R11" i="124"/>
  <c r="L11" i="124"/>
  <c r="A11" i="124"/>
  <c r="R10" i="124"/>
  <c r="L10" i="124"/>
  <c r="A10" i="124"/>
  <c r="R9" i="124"/>
  <c r="L9" i="124"/>
  <c r="A9" i="124"/>
  <c r="R8" i="124"/>
  <c r="L8" i="124"/>
  <c r="A8" i="124"/>
  <c r="A7" i="124"/>
  <c r="A4" i="124"/>
  <c r="D30" i="65"/>
  <c r="C30" i="65"/>
  <c r="D29" i="65"/>
  <c r="C29" i="65"/>
  <c r="D28" i="65"/>
  <c r="C28" i="65"/>
  <c r="D27" i="65"/>
  <c r="C27" i="65"/>
  <c r="D26" i="65"/>
  <c r="C26" i="65"/>
  <c r="D25" i="65"/>
  <c r="C25" i="65"/>
  <c r="D24" i="65"/>
  <c r="C24" i="65"/>
  <c r="D23" i="65"/>
  <c r="C23" i="65"/>
  <c r="D22" i="65"/>
  <c r="C22" i="65"/>
  <c r="C21" i="65"/>
  <c r="D20" i="65"/>
  <c r="A3" i="65"/>
  <c r="H56" i="90"/>
  <c r="G56" i="90"/>
  <c r="H55" i="90"/>
  <c r="G55" i="90"/>
  <c r="H54" i="90"/>
  <c r="G54" i="90"/>
  <c r="H53" i="90"/>
  <c r="G53" i="90"/>
  <c r="H52" i="90"/>
  <c r="G52" i="90"/>
  <c r="H51" i="90"/>
  <c r="G51" i="90"/>
  <c r="H50" i="90"/>
  <c r="G50" i="90"/>
  <c r="H49" i="90"/>
  <c r="G49" i="90"/>
  <c r="H48" i="90"/>
  <c r="G48" i="90"/>
  <c r="H47" i="90"/>
  <c r="G47" i="90"/>
  <c r="H46" i="90"/>
  <c r="A18" i="90"/>
  <c r="B36" i="90" s="1"/>
  <c r="A17" i="90"/>
  <c r="B35" i="90" s="1"/>
  <c r="A16" i="90"/>
  <c r="B34" i="90" s="1"/>
  <c r="A15" i="90"/>
  <c r="B33" i="90" s="1"/>
  <c r="A14" i="90"/>
  <c r="B32" i="90" s="1"/>
  <c r="A13" i="90"/>
  <c r="B31" i="90" s="1"/>
  <c r="A12" i="90"/>
  <c r="B30" i="90" s="1"/>
  <c r="A11" i="90"/>
  <c r="B29" i="90" s="1"/>
  <c r="A10" i="90"/>
  <c r="B28" i="90" s="1"/>
  <c r="A9" i="90"/>
  <c r="B27" i="90" s="1"/>
  <c r="A8" i="90"/>
  <c r="B26" i="90" s="1"/>
  <c r="A7" i="90"/>
  <c r="B25" i="90" s="1"/>
  <c r="K36" i="89"/>
  <c r="J36" i="89"/>
  <c r="K35" i="89"/>
  <c r="J35" i="89"/>
  <c r="K34" i="89"/>
  <c r="J34" i="89"/>
  <c r="K33" i="89"/>
  <c r="J33" i="89"/>
  <c r="K32" i="89"/>
  <c r="J32" i="89"/>
  <c r="K31" i="89"/>
  <c r="J31" i="89"/>
  <c r="K30" i="89"/>
  <c r="J30" i="89"/>
  <c r="K29" i="89"/>
  <c r="J29" i="89"/>
  <c r="K28" i="89"/>
  <c r="J28" i="89"/>
  <c r="K27" i="89"/>
  <c r="J27" i="89"/>
  <c r="K26" i="89"/>
  <c r="J26" i="89"/>
  <c r="K25" i="89"/>
  <c r="J25" i="89"/>
  <c r="J24" i="89"/>
  <c r="A19" i="89"/>
  <c r="I36" i="89" s="1"/>
  <c r="A18" i="89"/>
  <c r="I35" i="89" s="1"/>
  <c r="A17" i="89"/>
  <c r="I34" i="89" s="1"/>
  <c r="A16" i="89"/>
  <c r="I33" i="89" s="1"/>
  <c r="A15" i="89"/>
  <c r="I32" i="89" s="1"/>
  <c r="A14" i="89"/>
  <c r="I31" i="89" s="1"/>
  <c r="A13" i="89"/>
  <c r="I30" i="89" s="1"/>
  <c r="A12" i="89"/>
  <c r="I29" i="89" s="1"/>
  <c r="A11" i="89"/>
  <c r="I28" i="89" s="1"/>
  <c r="A10" i="89"/>
  <c r="I27" i="89" s="1"/>
  <c r="A9" i="89"/>
  <c r="I26" i="89" s="1"/>
  <c r="A8" i="89"/>
  <c r="I25" i="89" s="1"/>
  <c r="A4" i="89"/>
  <c r="H5" i="89"/>
  <c r="E5" i="89"/>
  <c r="K24" i="89" s="1"/>
  <c r="C56" i="64"/>
  <c r="D55" i="64"/>
  <c r="C55" i="64"/>
  <c r="D54" i="64"/>
  <c r="C54" i="64"/>
  <c r="D53" i="64"/>
  <c r="C53" i="64"/>
  <c r="D52" i="64"/>
  <c r="C52" i="64"/>
  <c r="D51" i="64"/>
  <c r="C51" i="64"/>
  <c r="D50" i="64"/>
  <c r="C50" i="64"/>
  <c r="D49" i="64"/>
  <c r="C49" i="64"/>
  <c r="D48" i="64"/>
  <c r="C48" i="64"/>
  <c r="D47" i="64"/>
  <c r="C47" i="64"/>
  <c r="F29" i="64"/>
  <c r="E29" i="64"/>
  <c r="D29" i="64"/>
  <c r="F28" i="64"/>
  <c r="E28" i="64"/>
  <c r="D28" i="64"/>
  <c r="C28" i="64"/>
  <c r="G28" i="64" s="1"/>
  <c r="F27" i="64"/>
  <c r="E27" i="64"/>
  <c r="D27" i="64"/>
  <c r="C27" i="64"/>
  <c r="G27" i="64" s="1"/>
  <c r="F26" i="64"/>
  <c r="E26" i="64"/>
  <c r="D26" i="64"/>
  <c r="C26" i="64"/>
  <c r="G26" i="64" s="1"/>
  <c r="F25" i="64"/>
  <c r="E25" i="64"/>
  <c r="D25" i="64"/>
  <c r="C25" i="64"/>
  <c r="G25" i="64" s="1"/>
  <c r="F24" i="64"/>
  <c r="E24" i="64"/>
  <c r="D24" i="64"/>
  <c r="C24" i="64"/>
  <c r="G24" i="64" s="1"/>
  <c r="F23" i="64"/>
  <c r="E23" i="64"/>
  <c r="D23" i="64"/>
  <c r="C23" i="64"/>
  <c r="G23" i="64" s="1"/>
  <c r="F22" i="64"/>
  <c r="E22" i="64"/>
  <c r="D22" i="64"/>
  <c r="C22" i="64"/>
  <c r="G22" i="64" s="1"/>
  <c r="F21" i="64"/>
  <c r="E21" i="64"/>
  <c r="D21" i="64"/>
  <c r="C21" i="64"/>
  <c r="G21" i="64" s="1"/>
  <c r="F20" i="64"/>
  <c r="D46" i="64"/>
  <c r="E24" i="119"/>
  <c r="K16" i="64" s="1"/>
  <c r="D24" i="119"/>
  <c r="C24" i="119"/>
  <c r="A24" i="119"/>
  <c r="E23" i="119"/>
  <c r="F23" i="119" s="1"/>
  <c r="D23" i="119"/>
  <c r="C23" i="119"/>
  <c r="A23" i="119"/>
  <c r="E22" i="119"/>
  <c r="D22" i="119"/>
  <c r="C22" i="119"/>
  <c r="B22" i="119"/>
  <c r="A22" i="119"/>
  <c r="E21" i="119"/>
  <c r="F21" i="119" s="1"/>
  <c r="D21" i="119"/>
  <c r="C21" i="119"/>
  <c r="A21" i="119"/>
  <c r="E20" i="119"/>
  <c r="D20" i="119"/>
  <c r="C20" i="119"/>
  <c r="B20" i="119"/>
  <c r="H20" i="119" s="1"/>
  <c r="A20" i="119"/>
  <c r="E19" i="119"/>
  <c r="C19" i="119"/>
  <c r="B19" i="119"/>
  <c r="A19" i="119"/>
  <c r="E18" i="119"/>
  <c r="D18" i="119"/>
  <c r="C18" i="119"/>
  <c r="A18" i="119"/>
  <c r="N17" i="119"/>
  <c r="M17" i="119"/>
  <c r="L17" i="119"/>
  <c r="H17" i="119"/>
  <c r="Q17" i="119" s="1"/>
  <c r="F17" i="119"/>
  <c r="A17" i="119"/>
  <c r="P17" i="119" s="1"/>
  <c r="N16" i="119"/>
  <c r="M16" i="119"/>
  <c r="L16" i="119"/>
  <c r="H16" i="119"/>
  <c r="Q16" i="119" s="1"/>
  <c r="F16" i="119"/>
  <c r="A16" i="119"/>
  <c r="P16" i="119" s="1"/>
  <c r="N15" i="119"/>
  <c r="M15" i="119"/>
  <c r="L15" i="119"/>
  <c r="H15" i="119"/>
  <c r="Q15" i="119" s="1"/>
  <c r="F15" i="119"/>
  <c r="A15" i="119"/>
  <c r="P15" i="119" s="1"/>
  <c r="N14" i="119"/>
  <c r="M14" i="119"/>
  <c r="L14" i="119"/>
  <c r="H14" i="119"/>
  <c r="Q14" i="119" s="1"/>
  <c r="F14" i="119"/>
  <c r="A14" i="119"/>
  <c r="P14" i="119" s="1"/>
  <c r="N13" i="119"/>
  <c r="M13" i="119"/>
  <c r="L13" i="119"/>
  <c r="H13" i="119"/>
  <c r="Q13" i="119" s="1"/>
  <c r="F13" i="119"/>
  <c r="A13" i="119"/>
  <c r="P13" i="119" s="1"/>
  <c r="N12" i="119"/>
  <c r="M12" i="119"/>
  <c r="L12" i="119"/>
  <c r="H12" i="119"/>
  <c r="Q12" i="119" s="1"/>
  <c r="F12" i="119"/>
  <c r="A12" i="119"/>
  <c r="P12" i="119" s="1"/>
  <c r="N11" i="119"/>
  <c r="M11" i="119"/>
  <c r="L11" i="119"/>
  <c r="H11" i="119"/>
  <c r="Q11" i="119" s="1"/>
  <c r="F11" i="119"/>
  <c r="A11" i="119"/>
  <c r="P11" i="119" s="1"/>
  <c r="N10" i="119"/>
  <c r="M10" i="119"/>
  <c r="L10" i="119"/>
  <c r="H10" i="119"/>
  <c r="Q10" i="119" s="1"/>
  <c r="F10" i="119"/>
  <c r="A10" i="119"/>
  <c r="P10" i="119" s="1"/>
  <c r="N9" i="119"/>
  <c r="M9" i="119"/>
  <c r="L9" i="119"/>
  <c r="H9" i="119"/>
  <c r="Q9" i="119" s="1"/>
  <c r="F9" i="119"/>
  <c r="A9" i="119"/>
  <c r="P9" i="119" s="1"/>
  <c r="N8" i="119"/>
  <c r="M8" i="119"/>
  <c r="L8" i="119"/>
  <c r="H8" i="119"/>
  <c r="Q8" i="119" s="1"/>
  <c r="F8" i="119"/>
  <c r="A8" i="119"/>
  <c r="P8" i="119" s="1"/>
  <c r="N7" i="119"/>
  <c r="M7" i="119"/>
  <c r="L7" i="119"/>
  <c r="H7" i="119"/>
  <c r="Q7" i="119" s="1"/>
  <c r="F7" i="119"/>
  <c r="A7" i="119"/>
  <c r="P7" i="119" s="1"/>
  <c r="N6" i="119"/>
  <c r="M6" i="119"/>
  <c r="L6" i="119"/>
  <c r="Q6" i="119"/>
  <c r="A6" i="119"/>
  <c r="P6" i="119" s="1"/>
  <c r="Q5" i="119"/>
  <c r="N5" i="119"/>
  <c r="M5" i="119"/>
  <c r="L5" i="119"/>
  <c r="A5" i="119"/>
  <c r="H25" i="122"/>
  <c r="A25" i="122"/>
  <c r="A24" i="122"/>
  <c r="A23" i="122"/>
  <c r="A22" i="122"/>
  <c r="N11" i="122" s="1"/>
  <c r="A21" i="122"/>
  <c r="N10" i="122" s="1"/>
  <c r="A20" i="122"/>
  <c r="N9" i="122" s="1"/>
  <c r="A19" i="122"/>
  <c r="N8" i="122" s="1"/>
  <c r="A18" i="122"/>
  <c r="A17" i="122"/>
  <c r="A16" i="122"/>
  <c r="A15" i="122"/>
  <c r="A14" i="122"/>
  <c r="A13" i="122"/>
  <c r="A12" i="122"/>
  <c r="A11" i="122"/>
  <c r="A10" i="122"/>
  <c r="A9" i="122"/>
  <c r="A8" i="122"/>
  <c r="A7" i="122"/>
  <c r="J25" i="122"/>
  <c r="A5" i="122"/>
  <c r="D5" i="122"/>
  <c r="B5" i="122"/>
  <c r="K27" i="121"/>
  <c r="K36" i="134" s="1"/>
  <c r="J27" i="121"/>
  <c r="I27" i="121"/>
  <c r="I36" i="134" s="1"/>
  <c r="H27" i="121"/>
  <c r="F27" i="121"/>
  <c r="D25" i="122"/>
  <c r="C27" i="121"/>
  <c r="C36" i="134" s="1"/>
  <c r="B27" i="121"/>
  <c r="K26" i="121"/>
  <c r="J26" i="121"/>
  <c r="I26" i="121"/>
  <c r="H26" i="121"/>
  <c r="F26" i="121"/>
  <c r="E24" i="122" s="1"/>
  <c r="E26" i="121"/>
  <c r="C26" i="121"/>
  <c r="B26" i="121"/>
  <c r="K25" i="121"/>
  <c r="J25" i="121"/>
  <c r="I25" i="121"/>
  <c r="H25" i="121"/>
  <c r="F25" i="121"/>
  <c r="E23" i="122" s="1"/>
  <c r="E25" i="121"/>
  <c r="C25" i="121"/>
  <c r="H25" i="169" s="1"/>
  <c r="B25" i="121"/>
  <c r="K24" i="121"/>
  <c r="J24" i="121"/>
  <c r="I24" i="121"/>
  <c r="H24" i="121"/>
  <c r="F24" i="121"/>
  <c r="E22" i="122" s="1"/>
  <c r="E24" i="121"/>
  <c r="C24" i="121"/>
  <c r="B24" i="121"/>
  <c r="K23" i="121"/>
  <c r="J23" i="121"/>
  <c r="I23" i="121"/>
  <c r="H23" i="121"/>
  <c r="F23" i="121"/>
  <c r="E21" i="122" s="1"/>
  <c r="E23" i="121"/>
  <c r="C23" i="121"/>
  <c r="H23" i="169" s="1"/>
  <c r="B23" i="121"/>
  <c r="K22" i="121"/>
  <c r="J22" i="121"/>
  <c r="I22" i="121"/>
  <c r="H22" i="121"/>
  <c r="F22" i="121"/>
  <c r="E20" i="122" s="1"/>
  <c r="E22" i="121"/>
  <c r="C22" i="121"/>
  <c r="H22" i="169" s="1"/>
  <c r="B22" i="121"/>
  <c r="K21" i="121"/>
  <c r="J21" i="121"/>
  <c r="I21" i="121"/>
  <c r="H21" i="121"/>
  <c r="F21" i="121"/>
  <c r="E19" i="122" s="1"/>
  <c r="E21" i="121"/>
  <c r="C21" i="121"/>
  <c r="B21" i="121"/>
  <c r="O20" i="121"/>
  <c r="N20" i="121"/>
  <c r="M20" i="121"/>
  <c r="G20" i="121"/>
  <c r="D20" i="121"/>
  <c r="O19" i="121"/>
  <c r="N19" i="121"/>
  <c r="M19" i="121"/>
  <c r="G19" i="121"/>
  <c r="D19" i="121"/>
  <c r="O18" i="121"/>
  <c r="N18" i="121"/>
  <c r="M18" i="121"/>
  <c r="G18" i="121"/>
  <c r="D18" i="121"/>
  <c r="O17" i="121"/>
  <c r="N17" i="121"/>
  <c r="M17" i="121"/>
  <c r="G17" i="121"/>
  <c r="D17" i="121"/>
  <c r="O16" i="121"/>
  <c r="N16" i="121"/>
  <c r="M16" i="121"/>
  <c r="G16" i="121"/>
  <c r="D16" i="121"/>
  <c r="O15" i="121"/>
  <c r="N15" i="121"/>
  <c r="M15" i="121"/>
  <c r="G15" i="121"/>
  <c r="D15" i="121"/>
  <c r="O14" i="121"/>
  <c r="N14" i="121"/>
  <c r="M14" i="121"/>
  <c r="G14" i="121"/>
  <c r="D14" i="121"/>
  <c r="O13" i="121"/>
  <c r="N13" i="121"/>
  <c r="M13" i="121"/>
  <c r="G13" i="121"/>
  <c r="D13" i="121"/>
  <c r="O12" i="121"/>
  <c r="N12" i="121"/>
  <c r="M12" i="121"/>
  <c r="G12" i="121"/>
  <c r="D12" i="121"/>
  <c r="O11" i="121"/>
  <c r="N11" i="121"/>
  <c r="M11" i="121"/>
  <c r="G11" i="121"/>
  <c r="D11" i="121"/>
  <c r="O10" i="121"/>
  <c r="N10" i="121"/>
  <c r="M10" i="121"/>
  <c r="G10" i="121"/>
  <c r="D10" i="121"/>
  <c r="O9" i="121"/>
  <c r="M9" i="121"/>
  <c r="G9" i="121"/>
  <c r="N8" i="121"/>
  <c r="J8" i="121"/>
  <c r="H8" i="121"/>
  <c r="J7" i="121"/>
  <c r="H7" i="121"/>
  <c r="B22" i="122" l="1"/>
  <c r="O11" i="122" s="1"/>
  <c r="L25" i="124"/>
  <c r="L23" i="124"/>
  <c r="J21" i="64"/>
  <c r="J25" i="64"/>
  <c r="J23" i="64"/>
  <c r="J27" i="64"/>
  <c r="J28" i="64"/>
  <c r="J22" i="64"/>
  <c r="J26" i="64"/>
  <c r="J20" i="64"/>
  <c r="J24" i="64"/>
  <c r="E24" i="65"/>
  <c r="E28" i="65"/>
  <c r="E22" i="65"/>
  <c r="E26" i="65"/>
  <c r="E27" i="65"/>
  <c r="E25" i="65"/>
  <c r="E29" i="65"/>
  <c r="E30" i="65"/>
  <c r="E23" i="65"/>
  <c r="E21" i="65"/>
  <c r="B36" i="134"/>
  <c r="B7" i="122"/>
  <c r="K23" i="112"/>
  <c r="D21" i="121"/>
  <c r="R5" i="134"/>
  <c r="R17" i="134" s="1"/>
  <c r="P23" i="134"/>
  <c r="F16" i="64"/>
  <c r="J36" i="134"/>
  <c r="E15" i="122"/>
  <c r="F36" i="134"/>
  <c r="C16" i="64"/>
  <c r="H36" i="134"/>
  <c r="B24" i="122"/>
  <c r="B23" i="122"/>
  <c r="K37" i="112"/>
  <c r="K51" i="112"/>
  <c r="K30" i="112"/>
  <c r="K44" i="112"/>
  <c r="K58" i="112"/>
  <c r="E8" i="122"/>
  <c r="D23" i="121"/>
  <c r="F4" i="202"/>
  <c r="W8" i="169"/>
  <c r="W22" i="169" s="1"/>
  <c r="G4" i="202"/>
  <c r="X8" i="169"/>
  <c r="X22" i="169" s="1"/>
  <c r="D4" i="202"/>
  <c r="U8" i="169"/>
  <c r="U22" i="169" s="1"/>
  <c r="E4" i="202"/>
  <c r="V8" i="169"/>
  <c r="V22" i="169" s="1"/>
  <c r="F19" i="119"/>
  <c r="F18" i="119"/>
  <c r="F22" i="119"/>
  <c r="K7" i="119"/>
  <c r="N10" i="150"/>
  <c r="I10" i="150"/>
  <c r="F10" i="150"/>
  <c r="E10" i="150"/>
  <c r="K5" i="89"/>
  <c r="O8" i="121"/>
  <c r="E13" i="122"/>
  <c r="C19" i="122"/>
  <c r="H21" i="169"/>
  <c r="C22" i="122"/>
  <c r="H24" i="169"/>
  <c r="C24" i="122"/>
  <c r="H26" i="169"/>
  <c r="C18" i="122"/>
  <c r="H27" i="169"/>
  <c r="C26" i="177"/>
  <c r="C27" i="177"/>
  <c r="K15" i="119"/>
  <c r="C24" i="177"/>
  <c r="C28" i="177"/>
  <c r="C32" i="177"/>
  <c r="C22" i="177"/>
  <c r="C30" i="177"/>
  <c r="C23" i="177"/>
  <c r="C31" i="177"/>
  <c r="C21" i="177"/>
  <c r="C25" i="177"/>
  <c r="C29" i="177"/>
  <c r="B18" i="122"/>
  <c r="B16" i="64"/>
  <c r="H16" i="64" s="1"/>
  <c r="M10" i="150"/>
  <c r="J10" i="150"/>
  <c r="B10" i="150"/>
  <c r="E33" i="132"/>
  <c r="E25" i="122"/>
  <c r="E9" i="122"/>
  <c r="E14" i="122"/>
  <c r="E16" i="122"/>
  <c r="E17" i="122"/>
  <c r="P12" i="121"/>
  <c r="P16" i="121"/>
  <c r="P20" i="121"/>
  <c r="D20" i="122"/>
  <c r="D24" i="122"/>
  <c r="D22" i="122"/>
  <c r="D21" i="122"/>
  <c r="C10" i="150"/>
  <c r="G10" i="150"/>
  <c r="K10" i="150"/>
  <c r="O10" i="150"/>
  <c r="D10" i="150"/>
  <c r="H10" i="150"/>
  <c r="L10" i="150"/>
  <c r="P20" i="134"/>
  <c r="P19" i="134"/>
  <c r="R14" i="134"/>
  <c r="R20" i="134" s="1"/>
  <c r="R18" i="134"/>
  <c r="R11" i="134"/>
  <c r="P22" i="134"/>
  <c r="R21" i="134"/>
  <c r="P18" i="134"/>
  <c r="R13" i="134"/>
  <c r="P17" i="134"/>
  <c r="P21" i="134"/>
  <c r="P5" i="150"/>
  <c r="P8" i="150"/>
  <c r="P6" i="150"/>
  <c r="P7" i="150"/>
  <c r="K20" i="132"/>
  <c r="K24" i="132"/>
  <c r="K19" i="132"/>
  <c r="K23" i="132"/>
  <c r="K21" i="132"/>
  <c r="F19" i="132"/>
  <c r="F21" i="132"/>
  <c r="F24" i="132"/>
  <c r="F23" i="132"/>
  <c r="K18" i="132"/>
  <c r="K22" i="132"/>
  <c r="F18" i="132"/>
  <c r="F22" i="132"/>
  <c r="F20" i="132"/>
  <c r="G12" i="110"/>
  <c r="G14" i="110"/>
  <c r="G13" i="110"/>
  <c r="G15" i="110"/>
  <c r="R21" i="124"/>
  <c r="R19" i="124"/>
  <c r="R20" i="124"/>
  <c r="R24" i="124"/>
  <c r="L20" i="124"/>
  <c r="R22" i="124"/>
  <c r="L21" i="124"/>
  <c r="L24" i="124"/>
  <c r="R23" i="124"/>
  <c r="R25" i="124"/>
  <c r="H22" i="119"/>
  <c r="H18" i="119"/>
  <c r="D14" i="122"/>
  <c r="D18" i="122"/>
  <c r="I5" i="202"/>
  <c r="L19" i="124"/>
  <c r="D8" i="122"/>
  <c r="B13" i="122"/>
  <c r="B16" i="122"/>
  <c r="P11" i="121"/>
  <c r="P15" i="121"/>
  <c r="P19" i="121"/>
  <c r="D25" i="121"/>
  <c r="B10" i="122"/>
  <c r="N21" i="121"/>
  <c r="B9" i="122"/>
  <c r="B12" i="122"/>
  <c r="B15" i="122"/>
  <c r="B21" i="122"/>
  <c r="O10" i="122" s="1"/>
  <c r="B25" i="122"/>
  <c r="P13" i="121"/>
  <c r="P17" i="121"/>
  <c r="B19" i="122"/>
  <c r="B20" i="122"/>
  <c r="O9" i="122" s="1"/>
  <c r="B11" i="122"/>
  <c r="B17" i="122"/>
  <c r="F20" i="119"/>
  <c r="H21" i="119"/>
  <c r="H19" i="119"/>
  <c r="H23" i="119"/>
  <c r="F24" i="119"/>
  <c r="L16" i="64" s="1"/>
  <c r="K11" i="119"/>
  <c r="G25" i="121"/>
  <c r="E7" i="122"/>
  <c r="E11" i="122"/>
  <c r="E12" i="122"/>
  <c r="E18" i="122"/>
  <c r="C12" i="122"/>
  <c r="O21" i="121"/>
  <c r="P10" i="121"/>
  <c r="P14" i="121"/>
  <c r="P18" i="121"/>
  <c r="D27" i="121"/>
  <c r="C10" i="122"/>
  <c r="C16" i="122"/>
  <c r="C23" i="122"/>
  <c r="C9" i="122"/>
  <c r="C20" i="122"/>
  <c r="C21" i="122"/>
  <c r="C15" i="122"/>
  <c r="G21" i="121"/>
  <c r="G22" i="121"/>
  <c r="G24" i="121"/>
  <c r="D10" i="122"/>
  <c r="D19" i="122"/>
  <c r="D22" i="121"/>
  <c r="D24" i="121"/>
  <c r="D26" i="121"/>
  <c r="C7" i="122"/>
  <c r="B8" i="122"/>
  <c r="D9" i="122"/>
  <c r="E10" i="122"/>
  <c r="C11" i="122"/>
  <c r="D12" i="122"/>
  <c r="C13" i="122"/>
  <c r="B14" i="122"/>
  <c r="D16" i="122"/>
  <c r="C17" i="122"/>
  <c r="C25" i="122"/>
  <c r="K8" i="119"/>
  <c r="K12" i="119"/>
  <c r="K16" i="119"/>
  <c r="P9" i="121"/>
  <c r="G26" i="121"/>
  <c r="D15" i="122"/>
  <c r="D23" i="122"/>
  <c r="G23" i="121"/>
  <c r="G27" i="121"/>
  <c r="D7" i="122"/>
  <c r="C8" i="122"/>
  <c r="D11" i="122"/>
  <c r="D13" i="122"/>
  <c r="C14" i="122"/>
  <c r="D17" i="122"/>
  <c r="K6" i="119"/>
  <c r="K10" i="119"/>
  <c r="K14" i="119"/>
  <c r="K9" i="119"/>
  <c r="K13" i="119"/>
  <c r="K17" i="119"/>
  <c r="G7" i="202" l="1"/>
  <c r="D7" i="202"/>
  <c r="H7" i="202"/>
  <c r="L36" i="124"/>
  <c r="I6" i="202"/>
  <c r="R36" i="124"/>
  <c r="I16" i="64"/>
  <c r="R23" i="134"/>
  <c r="D16" i="64"/>
  <c r="D56" i="64" s="1"/>
  <c r="D36" i="134"/>
  <c r="G16" i="64"/>
  <c r="G36" i="134"/>
  <c r="C29" i="64"/>
  <c r="G29" i="64" s="1"/>
  <c r="J29" i="64" s="1"/>
  <c r="P10" i="150"/>
  <c r="G17" i="110"/>
  <c r="O8" i="122"/>
  <c r="O22" i="122" s="1"/>
  <c r="R19" i="134"/>
  <c r="R22" i="134"/>
  <c r="O23" i="122"/>
  <c r="P36" i="134" l="1"/>
  <c r="R36" i="134" s="1"/>
  <c r="F7" i="202"/>
  <c r="E7" i="202"/>
  <c r="I7" i="202" l="1"/>
  <c r="I33" i="202"/>
</calcChain>
</file>

<file path=xl/sharedStrings.xml><?xml version="1.0" encoding="utf-8"?>
<sst xmlns="http://schemas.openxmlformats.org/spreadsheetml/2006/main" count="1561" uniqueCount="600">
  <si>
    <t xml:space="preserve"> </t>
  </si>
  <si>
    <t>ÚVOD</t>
  </si>
  <si>
    <t>Bilanční rozdíl v PS</t>
  </si>
  <si>
    <t>Denní fyzické množství plynu pro pohon kompresních stanic a ostatní plyn, který představuje neměřené hodnoty rozdílového množství celkové bilance PS</t>
  </si>
  <si>
    <t>CNG</t>
  </si>
  <si>
    <t>Compressed Natural Gas (stlačený zemní plyn)</t>
  </si>
  <si>
    <t>ČHMÚ</t>
  </si>
  <si>
    <t>Český hydrometeorologický ústav</t>
  </si>
  <si>
    <t>DOM</t>
  </si>
  <si>
    <t>Kategorie domácnost – fyzická osoba, která odebírá plyn k uspokojování své osobní potřeby související s bydlením nebo osobních potřeb členů její domácnosti</t>
  </si>
  <si>
    <t>DS</t>
  </si>
  <si>
    <t>Distribuční soustava</t>
  </si>
  <si>
    <t>DTG</t>
  </si>
  <si>
    <t>Denní teplotní gradient (změna spotřeby plynu při jednotkové změně teploty)</t>
  </si>
  <si>
    <t>GasNet</t>
  </si>
  <si>
    <t xml:space="preserve">Společnost GasNet, s.r.o. - provozovatel regionální distribuční soustavy </t>
  </si>
  <si>
    <t>Green Gas</t>
  </si>
  <si>
    <t>Společnost Green Gas DPB, a.s. - provozovatel lokální distribuční soustavy</t>
  </si>
  <si>
    <t>HPS</t>
  </si>
  <si>
    <t>Hraniční předávací stanice</t>
  </si>
  <si>
    <t>KHO</t>
  </si>
  <si>
    <t>Kontrolní hodinový odečet</t>
  </si>
  <si>
    <t>KS</t>
  </si>
  <si>
    <t>Kompresní stanice</t>
  </si>
  <si>
    <t>LDS</t>
  </si>
  <si>
    <t>Lokální distribuční soustava</t>
  </si>
  <si>
    <t>LNG</t>
  </si>
  <si>
    <t>Liquefied Natural Gas (zkapalněný zemní plyn )</t>
  </si>
  <si>
    <t>MO</t>
  </si>
  <si>
    <t>Kategorie maloodběratel – zákazník, který není velkoodběratelem, středním odběratelem ani domácností</t>
  </si>
  <si>
    <t>NET4GAS</t>
  </si>
  <si>
    <t>Společnost NET4GAS, s.r.o. - provozovatel přepravní plynárenské soustavy</t>
  </si>
  <si>
    <t>Normál</t>
  </si>
  <si>
    <t>NTL</t>
  </si>
  <si>
    <t>Nízkotlaký plynovod (do 5 kPa)</t>
  </si>
  <si>
    <t>Odchylka</t>
  </si>
  <si>
    <t>Odchylka průměrné teploty od dlouhodobého teplotního normálu</t>
  </si>
  <si>
    <t>OP</t>
  </si>
  <si>
    <t>Ostatní plyn (zahrnuje vlastní spotřebu, ztráty a změnu akumulace na distribučních soustavách)</t>
  </si>
  <si>
    <t>PDS</t>
  </si>
  <si>
    <t>Provozovatelé distribučních soustav</t>
  </si>
  <si>
    <t>PKS</t>
  </si>
  <si>
    <t>Plyn pro pohon kompresních stanic na přepravní soustavě</t>
  </si>
  <si>
    <t>POD</t>
  </si>
  <si>
    <t>Podnikatelé</t>
  </si>
  <si>
    <t>Společnost Pražská plynárenská Distribuce, a.s. - provozovatel regionální distribuční soustavy</t>
  </si>
  <si>
    <t>PPE</t>
  </si>
  <si>
    <t>Paroplynová elektrárna</t>
  </si>
  <si>
    <t>PPL</t>
  </si>
  <si>
    <t>Přeshraniční plynovod</t>
  </si>
  <si>
    <t>PPS</t>
  </si>
  <si>
    <t>Provozovatel přepravní soustavy</t>
  </si>
  <si>
    <t>Přepočet</t>
  </si>
  <si>
    <t>Přepočtená spotřeba zemního plynu na teplotní podmínky dlouhodobého teplotního normálu stanoveného ČHMÚ</t>
  </si>
  <si>
    <t>PS</t>
  </si>
  <si>
    <t>Přepravní soustava</t>
  </si>
  <si>
    <t>RDS</t>
  </si>
  <si>
    <t>Regionální distribuční soustava</t>
  </si>
  <si>
    <t>Skutečnost</t>
  </si>
  <si>
    <t>Skutečně naměřená spotřeba zemního plynu</t>
  </si>
  <si>
    <t>SO</t>
  </si>
  <si>
    <t>Kategorie střední odběratel – fyzická či právnická osoba, jejíž odběrné plynové zařízení je připojeno k přepravní nebo distribuční soustavě a jejíž plánovaná roční spotřeba plynu v odběrném místě přesahuje 630 MWh a roční odběr plynu nepřesahuje 4 200 MWh</t>
  </si>
  <si>
    <t>STL</t>
  </si>
  <si>
    <t>Středotlaký plynovod (od 5 kPa do 0,4 MPa)</t>
  </si>
  <si>
    <t>Topné období</t>
  </si>
  <si>
    <t>1. a 4. čtvrtletí roku</t>
  </si>
  <si>
    <t>VEL</t>
  </si>
  <si>
    <t>Výroba elektřiny</t>
  </si>
  <si>
    <t>VO</t>
  </si>
  <si>
    <t>Kategorie velkoodběratel – fyzická či právnická osoba, jejíž odběrné plynové zařízení je připojeno k přepravní nebo distribuční soustavě a jejíž roční odběr plynu v odběrném místě přesahuje 4 200 MWh</t>
  </si>
  <si>
    <t>VP</t>
  </si>
  <si>
    <t>Výroba plynu</t>
  </si>
  <si>
    <t>VS</t>
  </si>
  <si>
    <t>Vlastní spotřeba výrobců plynu</t>
  </si>
  <si>
    <t>VTL</t>
  </si>
  <si>
    <t>Vysokotlaký plynovod (od 0,4 MPa)</t>
  </si>
  <si>
    <t>Zákazníci</t>
  </si>
  <si>
    <t>Spotřeba plynu zákazníků ve všech kategoriích odběru</t>
  </si>
  <si>
    <t>ZP</t>
  </si>
  <si>
    <t>Zásobník plynu</t>
  </si>
  <si>
    <t>MWh/rok</t>
  </si>
  <si>
    <t>Výroba plynu v ČR</t>
  </si>
  <si>
    <t>Spotřeba zemního plynu v ČR</t>
  </si>
  <si>
    <t>Tok plynu do/z plynárenské soustavy ČR</t>
  </si>
  <si>
    <t>do ČR</t>
  </si>
  <si>
    <t>přes HPS</t>
  </si>
  <si>
    <t>přes PPL</t>
  </si>
  <si>
    <t>celkem</t>
  </si>
  <si>
    <t>z ČR</t>
  </si>
  <si>
    <t>saldo 
do/z ČR</t>
  </si>
  <si>
    <t>Tok plynu ze/do zásobníků plynu, které náleží do plynárenské soustavy ČR</t>
  </si>
  <si>
    <t>ze ZP</t>
  </si>
  <si>
    <t>do ZP</t>
  </si>
  <si>
    <t>saldo 
ze/do ZP</t>
  </si>
  <si>
    <t>stav zásob v ZP celkem</t>
  </si>
  <si>
    <t>Výroba plynu
 v ČR</t>
  </si>
  <si>
    <t>připojena k RDS</t>
  </si>
  <si>
    <t>z VP do DS</t>
  </si>
  <si>
    <t>připojena k LDS</t>
  </si>
  <si>
    <t>Spotřeba plynu
v ČR</t>
  </si>
  <si>
    <t>spotřeba 
v RDS</t>
  </si>
  <si>
    <t>zákazníci</t>
  </si>
  <si>
    <t>ostatní plyn</t>
  </si>
  <si>
    <t>spotřeba v LDS, která není v RDS</t>
  </si>
  <si>
    <t>výroba plynu (VS)</t>
  </si>
  <si>
    <t>zákazníci připojeni přímo k PS</t>
  </si>
  <si>
    <t>celkem ČR</t>
  </si>
  <si>
    <t>OP+VS+PKS</t>
  </si>
  <si>
    <t>Bilanční rozdíl v PS</t>
  </si>
  <si>
    <r>
      <t>mil. m</t>
    </r>
    <r>
      <rPr>
        <b/>
        <vertAlign val="superscript"/>
        <sz val="8"/>
        <rFont val="Arial"/>
        <family val="2"/>
        <charset val="238"/>
        <scheme val="minor"/>
      </rPr>
      <t>3</t>
    </r>
  </si>
  <si>
    <t>GWh</t>
  </si>
  <si>
    <t>Tok plynu do/z
plynárenské soustavy ČR</t>
  </si>
  <si>
    <t>Výroba plynu
 v ČR
(celkem 
včetně VS)</t>
  </si>
  <si>
    <t>Spotřeba plynu 
v ČR</t>
  </si>
  <si>
    <t>Tok plynu do/z
 plynárenské soustavy ČR</t>
  </si>
  <si>
    <t>3.5 Tok plynu do/z PS ČR včetně DS podle vstupní/výstupní země v posledních 10 letech</t>
  </si>
  <si>
    <t>Tok plynu do plynárenské soustavy ČR 
včetně distribučních soustav podle vstupní země</t>
  </si>
  <si>
    <t>Tok plynu z plynárenské soustavy ČR 
včetně distribučních soustav podle výstupní země</t>
  </si>
  <si>
    <t>Saldo do/z ČR</t>
  </si>
  <si>
    <t>Období</t>
  </si>
  <si>
    <t>Německo</t>
  </si>
  <si>
    <t>Slovensko</t>
  </si>
  <si>
    <t>Polsko</t>
  </si>
  <si>
    <t>Rakousko</t>
  </si>
  <si>
    <t>4.1 Tok plynu ze/do zásobníků plynu, které náleží do plynárenské soustavy ČR</t>
  </si>
  <si>
    <t>Počet jednotlivých zásobníků plynu pro potřeby ČR</t>
  </si>
  <si>
    <t>Tok plynu ze/do zásobníků plynu</t>
  </si>
  <si>
    <t>Stav provozních zásob 
k datu 31. 12.</t>
  </si>
  <si>
    <t>Nejvyšší dosažený stav provozních zásob</t>
  </si>
  <si>
    <t>Maximální množství provozních zásob</t>
  </si>
  <si>
    <t>Podíl dosaženého stavu zásob na maximálním množství provozních zásob</t>
  </si>
  <si>
    <t xml:space="preserve">Nejvyšší dosažená denní těžba plynu </t>
  </si>
  <si>
    <t>Maximální denní výkon těžby plynu</t>
  </si>
  <si>
    <t>Podíl dosažené denní těžby na maximálním výkonu těžby plynu</t>
  </si>
  <si>
    <t>Saldo
ze/do ZP</t>
  </si>
  <si>
    <t>na konci předchozího roku</t>
  </si>
  <si>
    <t>na konci sledovaného roku</t>
  </si>
  <si>
    <t>Celkem</t>
  </si>
  <si>
    <t>4.2 Tok plynu ze/do zásobníků plynu, které náleží do PS ČR v posledních 10 letech</t>
  </si>
  <si>
    <t>5.1 Výroba všech plynů v ČR</t>
  </si>
  <si>
    <t>Typ provozovny</t>
  </si>
  <si>
    <r>
      <t>tis. m</t>
    </r>
    <r>
      <rPr>
        <b/>
        <vertAlign val="superscript"/>
        <sz val="8"/>
        <rFont val="Arial"/>
        <family val="2"/>
        <charset val="238"/>
        <scheme val="minor"/>
      </rPr>
      <t xml:space="preserve">3 </t>
    </r>
  </si>
  <si>
    <t>MWh</t>
  </si>
  <si>
    <t>Druh plynu</t>
  </si>
  <si>
    <t>Celková výroba plynu 
včetně ztrát a vlastní spotřeby plynu</t>
  </si>
  <si>
    <t>Zemní plyn naftový pro rozvod sítěmi</t>
  </si>
  <si>
    <t>A</t>
  </si>
  <si>
    <t>Zemní plyn karbonský</t>
  </si>
  <si>
    <t>A1</t>
  </si>
  <si>
    <t>Zemní plyn (LNG)</t>
  </si>
  <si>
    <t>A2</t>
  </si>
  <si>
    <t>Propan, butan a jejich směsi pro rozvod sítěmi</t>
  </si>
  <si>
    <t>B</t>
  </si>
  <si>
    <t>Koksárenský plyn</t>
  </si>
  <si>
    <t>C</t>
  </si>
  <si>
    <t>Degazační plyn</t>
  </si>
  <si>
    <t>D</t>
  </si>
  <si>
    <t>Skládkový</t>
  </si>
  <si>
    <t>E</t>
  </si>
  <si>
    <t>Bioplyn</t>
  </si>
  <si>
    <t>F</t>
  </si>
  <si>
    <t>Generátorový plyn</t>
  </si>
  <si>
    <t>G</t>
  </si>
  <si>
    <t>Biometan</t>
  </si>
  <si>
    <t>M</t>
  </si>
  <si>
    <t>Ostatní</t>
  </si>
  <si>
    <t>Z</t>
  </si>
  <si>
    <t>Celková výroba zemního plynu</t>
  </si>
  <si>
    <t>A+A1+A2+M</t>
  </si>
  <si>
    <t>Výroba všech plynů</t>
  </si>
  <si>
    <t>Dodávka plynu z výrobny 
do distribuční soustavy</t>
  </si>
  <si>
    <t>5.2 Výroba zemního plynu v ČR v posledních 10 letech</t>
  </si>
  <si>
    <t>Počet výroben plynu
 v ČR</t>
  </si>
  <si>
    <t>Celková výroba plynu 
včetně ztrát a vlastní spotřeby plynu</t>
  </si>
  <si>
    <t>Dodávka plynu 
z výrobny 
do distribuční soustavy</t>
  </si>
  <si>
    <t>Rozdíl</t>
  </si>
  <si>
    <t>leden</t>
  </si>
  <si>
    <t>únor</t>
  </si>
  <si>
    <t>březen</t>
  </si>
  <si>
    <t>duben</t>
  </si>
  <si>
    <t>květen</t>
  </si>
  <si>
    <t>červen</t>
  </si>
  <si>
    <t>červenec</t>
  </si>
  <si>
    <t>srpen</t>
  </si>
  <si>
    <t>září</t>
  </si>
  <si>
    <t>říjen</t>
  </si>
  <si>
    <t>listopad</t>
  </si>
  <si>
    <t>prosinec</t>
  </si>
  <si>
    <t>I. čtvrtletí</t>
  </si>
  <si>
    <t>II. čtvrtletí</t>
  </si>
  <si>
    <t>III. čtvrtletí</t>
  </si>
  <si>
    <t>IV. čtvrtletí</t>
  </si>
  <si>
    <t>I. pololetí</t>
  </si>
  <si>
    <t>II. pololetí</t>
  </si>
  <si>
    <t>rok</t>
  </si>
  <si>
    <t>Podíl spotřeb v jednotlivých obdobích roku 
na celkové roční spotřebě plynu</t>
  </si>
  <si>
    <t>Podíl měsíčních skutečných spotřeb
na celkové roční spotřebě plynu</t>
  </si>
  <si>
    <t>topné období</t>
  </si>
  <si>
    <t>normál</t>
  </si>
  <si>
    <t>odchylka
od normálu</t>
  </si>
  <si>
    <t>Rozdíl 
přepočet – skutečnost</t>
  </si>
  <si>
    <t>Teplota ovzduší v ČR</t>
  </si>
  <si>
    <t>°C</t>
  </si>
  <si>
    <t>Průměrná teplota</t>
  </si>
  <si>
    <t>Maximální denní spotřeba plynu</t>
  </si>
  <si>
    <t>Minimální denní spotřeba plynu</t>
  </si>
  <si>
    <t>spotřeba</t>
  </si>
  <si>
    <t>teplota</t>
  </si>
  <si>
    <t>při teplotě</t>
  </si>
  <si>
    <t xml:space="preserve">             °C</t>
  </si>
  <si>
    <t>Aktuální DTG</t>
  </si>
  <si>
    <t>Dlouhodobý DTG</t>
  </si>
  <si>
    <t>Denní modelová spotřeba</t>
  </si>
  <si>
    <t>±1,0°C</t>
  </si>
  <si>
    <t>při 0°C</t>
  </si>
  <si>
    <t>při -12°C</t>
  </si>
  <si>
    <t>X</t>
  </si>
  <si>
    <t>2012 - 2021</t>
  </si>
  <si>
    <t>Maximální spotřeba plynu</t>
  </si>
  <si>
    <t>Minimální spotřeba plynu</t>
  </si>
  <si>
    <t>Průměrná spotřeba plynu</t>
  </si>
  <si>
    <t xml:space="preserve">°C  </t>
  </si>
  <si>
    <t>:1</t>
  </si>
  <si>
    <t xml:space="preserve"> Hodina</t>
  </si>
  <si>
    <t xml:space="preserve"> PP Distribuce</t>
  </si>
  <si>
    <t xml:space="preserve"> GasNet</t>
  </si>
  <si>
    <t xml:space="preserve"> Celkem ČR</t>
  </si>
  <si>
    <t xml:space="preserve"> Teplota ČR</t>
  </si>
  <si>
    <t>Maximum</t>
  </si>
  <si>
    <t>Minimum</t>
  </si>
  <si>
    <r>
      <t>tis. m</t>
    </r>
    <r>
      <rPr>
        <b/>
        <vertAlign val="superscript"/>
        <sz val="8"/>
        <rFont val="Arial"/>
        <family val="2"/>
        <charset val="238"/>
        <scheme val="minor"/>
      </rPr>
      <t>3</t>
    </r>
    <r>
      <rPr>
        <b/>
        <sz val="8"/>
        <rFont val="Arial"/>
        <family val="2"/>
        <charset val="238"/>
        <scheme val="minor"/>
      </rPr>
      <t>/den</t>
    </r>
  </si>
  <si>
    <t>MWh/den</t>
  </si>
  <si>
    <t>Spotřeba plynu v ČR</t>
  </si>
  <si>
    <t>Teplota ČR</t>
  </si>
  <si>
    <t>Poznámka: Hodinové toky plynu do/z plynárenské soustavy nejsou k dispozici a jsou uvedeny průměrnou hodnotou.</t>
  </si>
  <si>
    <t>Hodina\Datum</t>
  </si>
  <si>
    <r>
      <t>tis. m</t>
    </r>
    <r>
      <rPr>
        <b/>
        <vertAlign val="superscript"/>
        <sz val="8"/>
        <rFont val="Arial"/>
        <family val="2"/>
        <charset val="238"/>
        <scheme val="minor"/>
      </rPr>
      <t>3</t>
    </r>
  </si>
  <si>
    <t>Suma</t>
  </si>
  <si>
    <t>Tok plynu ze zahraničí pro ČR</t>
  </si>
  <si>
    <t>Tok plynu ze zásobníků plynu pro ČR</t>
  </si>
  <si>
    <t>Počet zákazníků ke konci období</t>
  </si>
  <si>
    <t>Spotřeba zemního plynu celkem</t>
  </si>
  <si>
    <t>Průměrná teplota ovzduší</t>
  </si>
  <si>
    <t>Meziroční změna celkové spotřeby</t>
  </si>
  <si>
    <t>Celková spotřeba</t>
  </si>
  <si>
    <t>Průměrná spotřeba na jednoho zákazníka</t>
  </si>
  <si>
    <t>Počet zákazníků v posledních 10 letech</t>
  </si>
  <si>
    <t>Spotřeba zemního plynu VO</t>
  </si>
  <si>
    <t>Podíl kategorie odběru na celkové spotřebě ČR</t>
  </si>
  <si>
    <t>Spotřeba zemního plynu SO</t>
  </si>
  <si>
    <t>Spotřeba zemního plynu MO</t>
  </si>
  <si>
    <t>Spotřeba zemního plynu DOM</t>
  </si>
  <si>
    <t>Dodávka do CNG stanic</t>
  </si>
  <si>
    <t>Podíl CNG na celkové spotřebě ČR</t>
  </si>
  <si>
    <t>Meziroční změna dodávek do CNG stanic</t>
  </si>
  <si>
    <t>Celková dodávka</t>
  </si>
  <si>
    <t>Průměrná dodávka do jedné stanice CNG</t>
  </si>
  <si>
    <t>Počet stanic CNG v posledních 10 letech</t>
  </si>
  <si>
    <t>Počet 
výroben</t>
  </si>
  <si>
    <t>Podíl spotřeb na VEL na celkové spotřebě ČR</t>
  </si>
  <si>
    <t>Meziroční změna spotřeb na výrobu elektřiny</t>
  </si>
  <si>
    <t>Počet výroben v posledních 10 letech</t>
  </si>
  <si>
    <t>Počet zákazníků</t>
  </si>
  <si>
    <t>Spotřeba zemního plynu</t>
  </si>
  <si>
    <t>Podíl spotřeby zemního plynu v ČR podle kategorií zákazníků</t>
  </si>
  <si>
    <t>Spotřeba plynu (MWh)</t>
  </si>
  <si>
    <t>Podíl</t>
  </si>
  <si>
    <t>Podíl spotřeby zemního plynu v ČR podle způsobu užití</t>
  </si>
  <si>
    <t>Zákazníci/výrobny/stanice</t>
  </si>
  <si>
    <t>Česká republika</t>
  </si>
  <si>
    <t>Pražská plynárenská Distribuce, a.s.</t>
  </si>
  <si>
    <t>GasNet, s.r.o.</t>
  </si>
  <si>
    <t xml:space="preserve"> EG.D</t>
  </si>
  <si>
    <t xml:space="preserve"> Ostatní společnosti</t>
  </si>
  <si>
    <t>maximum</t>
  </si>
  <si>
    <t>minimum</t>
  </si>
  <si>
    <t>odchylka</t>
  </si>
  <si>
    <r>
      <t>LDS v RDS</t>
    </r>
    <r>
      <rPr>
        <b/>
        <vertAlign val="superscript"/>
        <sz val="8"/>
        <rFont val="Arial"/>
        <family val="2"/>
        <charset val="238"/>
        <scheme val="minor"/>
      </rPr>
      <t>1)</t>
    </r>
  </si>
  <si>
    <t>Celková distribuce zemního plynu</t>
  </si>
  <si>
    <t>Distribuce všech plynů</t>
  </si>
  <si>
    <r>
      <t>LDS mimo RDS</t>
    </r>
    <r>
      <rPr>
        <b/>
        <vertAlign val="superscript"/>
        <sz val="8"/>
        <rFont val="Arial"/>
        <family val="2"/>
        <charset val="238"/>
        <scheme val="minor"/>
      </rPr>
      <t>2)</t>
    </r>
  </si>
  <si>
    <t>LDS celkem</t>
  </si>
  <si>
    <t>Množství plynu distribuovaného přes lokální distribuční soustavy v ČR</t>
  </si>
  <si>
    <t xml:space="preserve">VTL </t>
  </si>
  <si>
    <t xml:space="preserve">STL </t>
  </si>
  <si>
    <t xml:space="preserve">NTL </t>
  </si>
  <si>
    <t>Provozovatelé regionálních distribučních soustav (RDS)</t>
  </si>
  <si>
    <t>Provozovatelé lokálních distribučních soustav (LDS)</t>
  </si>
  <si>
    <t>Provozovatel přepravní soustavy (PPS)</t>
  </si>
  <si>
    <t>NET4GAS, s.r.o.</t>
  </si>
  <si>
    <t>RDS + LDS</t>
  </si>
  <si>
    <t>RDS + PPS</t>
  </si>
  <si>
    <t>RDS + LDS + PPS</t>
  </si>
  <si>
    <t>Distribuované množství</t>
  </si>
  <si>
    <t>VO+SO</t>
  </si>
  <si>
    <t>přímo k PS</t>
  </si>
  <si>
    <t>z dálkovodu</t>
  </si>
  <si>
    <t>z místní sítě</t>
  </si>
  <si>
    <t>0 - 1,89</t>
  </si>
  <si>
    <t>1,89 - 7,56</t>
  </si>
  <si>
    <t>7,56 - 15</t>
  </si>
  <si>
    <t>15 - 25</t>
  </si>
  <si>
    <t>25 - 45</t>
  </si>
  <si>
    <t>45 - 63</t>
  </si>
  <si>
    <t>63 - 630</t>
  </si>
  <si>
    <t>MO+DOM</t>
  </si>
  <si>
    <t>CELKEM</t>
  </si>
  <si>
    <t>Poznámka:</t>
  </si>
  <si>
    <t>VO+SO - distribuované množství (MWh)</t>
  </si>
  <si>
    <t>MO - distribuované množství (MWh)</t>
  </si>
  <si>
    <t>DOM - distribuované množství (MWh)</t>
  </si>
  <si>
    <t>VO+SO / MO+DOM - distribuované množství (MWh)</t>
  </si>
  <si>
    <t>Jihočeský kraj</t>
  </si>
  <si>
    <t>Jihomoravský kraj</t>
  </si>
  <si>
    <t>Karlovarský kraj</t>
  </si>
  <si>
    <t>Královéhradecký kraj</t>
  </si>
  <si>
    <t>Liberecký kraj</t>
  </si>
  <si>
    <t>Moravskoslezský kraj</t>
  </si>
  <si>
    <t xml:space="preserve">Olomoucký kraj </t>
  </si>
  <si>
    <t xml:space="preserve">Pardubický kraj </t>
  </si>
  <si>
    <t>Plzeňský kraj</t>
  </si>
  <si>
    <t>Hlavní město Praha</t>
  </si>
  <si>
    <t>Středočeský kraj</t>
  </si>
  <si>
    <t xml:space="preserve">Ústecký kraj </t>
  </si>
  <si>
    <t>Kraj Vysočina</t>
  </si>
  <si>
    <t>Zlínský kraj</t>
  </si>
  <si>
    <r>
      <t xml:space="preserve">Kraje
</t>
    </r>
    <r>
      <rPr>
        <b/>
        <sz val="7"/>
        <rFont val="Arial"/>
        <family val="2"/>
        <charset val="238"/>
        <scheme val="minor"/>
      </rPr>
      <t>(řazeno podle velikosti spotřeby)</t>
    </r>
  </si>
  <si>
    <t>Podíl jednotlivých krajů 
na celkové spotřebě zákazníků v ČR</t>
  </si>
  <si>
    <t>Podíl jednotlivých krajů 
na celkovém počtu zákazníků v ČR</t>
  </si>
  <si>
    <r>
      <t>tis. m</t>
    </r>
    <r>
      <rPr>
        <b/>
        <vertAlign val="superscript"/>
        <sz val="8"/>
        <color theme="4" tint="-0.499984740745262"/>
        <rFont val="Arial"/>
        <family val="2"/>
        <charset val="238"/>
        <scheme val="minor"/>
      </rPr>
      <t>3</t>
    </r>
  </si>
  <si>
    <t xml:space="preserve"> Ústecký</t>
  </si>
  <si>
    <t xml:space="preserve"> Středočeský</t>
  </si>
  <si>
    <t xml:space="preserve"> Jihomoravský</t>
  </si>
  <si>
    <t xml:space="preserve"> Moravskoslezský</t>
  </si>
  <si>
    <t xml:space="preserve"> Karlovarský</t>
  </si>
  <si>
    <t xml:space="preserve"> Olomoucký</t>
  </si>
  <si>
    <t xml:space="preserve"> Zlínský</t>
  </si>
  <si>
    <t xml:space="preserve"> Plzeňský</t>
  </si>
  <si>
    <t xml:space="preserve"> Pardubický</t>
  </si>
  <si>
    <t xml:space="preserve"> Královéhradecký</t>
  </si>
  <si>
    <t xml:space="preserve"> Vysočina</t>
  </si>
  <si>
    <t xml:space="preserve"> Liberecký</t>
  </si>
  <si>
    <t xml:space="preserve"> Jihočeský</t>
  </si>
  <si>
    <r>
      <t xml:space="preserve">Kraje
</t>
    </r>
    <r>
      <rPr>
        <b/>
        <sz val="7"/>
        <rFont val="Arial"/>
        <family val="2"/>
        <charset val="238"/>
        <scheme val="minor"/>
      </rPr>
      <t>(řazeno podle počtu zákazníků)</t>
    </r>
  </si>
  <si>
    <t xml:space="preserve"> Zákazníci</t>
  </si>
  <si>
    <t>Velkoodběratelé</t>
  </si>
  <si>
    <t>Střední odběratelé</t>
  </si>
  <si>
    <t>Maloodběratelé</t>
  </si>
  <si>
    <t>Domácnosti</t>
  </si>
  <si>
    <t>Stanice CNG</t>
  </si>
  <si>
    <t>Celkem ČR</t>
  </si>
  <si>
    <t xml:space="preserve"> Hlavní město Praha</t>
  </si>
  <si>
    <t xml:space="preserve"> Celkem</t>
  </si>
  <si>
    <t xml:space="preserve"> OP+VS+PKS</t>
  </si>
  <si>
    <t>Spotřeba zemního plynu podle krajů v ČR v posledních 10 letech (GWh)</t>
  </si>
  <si>
    <t>Celková spotřeba zemního plynu v ČR s rozdělením na jednotlivé kraje v posledních 10 letech (GWh)</t>
  </si>
  <si>
    <t>Teplota ovzduší podle krajů v ČR v posledních 10 letech (°C)</t>
  </si>
  <si>
    <t>Skutečná roční spotřeba</t>
  </si>
  <si>
    <t>Maximální denní spotřeba</t>
  </si>
  <si>
    <t>Počet zákazníků v plynárenské soustavě</t>
  </si>
  <si>
    <t>*</t>
  </si>
  <si>
    <t>* Poslední dodávky svítiplynu v ČR byly ukončeny v červnu 1996.</t>
  </si>
  <si>
    <t>Přepravní soustava a zásobníky plynu ČR</t>
  </si>
  <si>
    <t>1 SEZNAM ZKRATEK A POJMŮ</t>
  </si>
  <si>
    <t>2 KOMENTÁŘ</t>
  </si>
  <si>
    <t>3 PLYNÁRENSKÁ SOUSTAVA</t>
  </si>
  <si>
    <t>3.1 Roční bilance plynárenské soustavy ČR</t>
  </si>
  <si>
    <t>3.2 Schéma roční bilance plynárenské soustavy ČR</t>
  </si>
  <si>
    <t>3.3 Bilance plynárenské soustavy ČR v průběhu roku</t>
  </si>
  <si>
    <t>3.4 Bilance plynárenské soustavy ČR v posledních 10 letech</t>
  </si>
  <si>
    <t>4 ZÁSOBNÍKY PLYNU</t>
  </si>
  <si>
    <t>5 VÝROBA VŠECH PLYNŮ</t>
  </si>
  <si>
    <t>6.1 Spotřeba zemního plynu v ČR v průběhu roku</t>
  </si>
  <si>
    <t>6.2 Podíl spotřeb zemního plynu v jednotlivých obdobích roku na celkové roční spotřebě v ČR</t>
  </si>
  <si>
    <t>6.3 Teplota ovzduší v ČR v průběhu roku</t>
  </si>
  <si>
    <t>6.4 Vývoj spotřeby zemního plynu v ČR v posledních 10 letech</t>
  </si>
  <si>
    <t>6.5 Denní maximální a minimální spotřeba zemního plynu v ČR v průběhu roku</t>
  </si>
  <si>
    <t>6.6 Denní teplotní gradient a modelová spotřeba zemního plynu v ČR</t>
  </si>
  <si>
    <t>6.7 Vývoj denních spotřeb zemního plynu v ČR v posledních 10 letech</t>
  </si>
  <si>
    <t>7 KONTROLNÍ HODINOVÝ ODEČET</t>
  </si>
  <si>
    <t>7.1 Kontrolní hodinový odečet podle distribučních soustav v ČR</t>
  </si>
  <si>
    <t>7.2 Bilance plynárenské soustavy ČR v den KHO</t>
  </si>
  <si>
    <t>7.3 Schéma bilance plynárenské soustavy ČR v den KHO</t>
  </si>
  <si>
    <t>7.4 Kontrolní hodinový odečet v ČR v posledních 10 letech – tabulky</t>
  </si>
  <si>
    <t>7.5 Kontrolní hodinový odečet v ČR v posledních 10 letech – grafy</t>
  </si>
  <si>
    <t>8 SPOTŘEBA ZEMNÍHO PLYNU PODLE KATEGORIÍ ZÁKAZNÍKŮ A ZPŮSOBU UŽITÍ</t>
  </si>
  <si>
    <t>8.6 Dodávka zemního plynu v ČR do CNG stanic v průběhu roku a v posledních 10 letech</t>
  </si>
  <si>
    <t>8.7 Spotřeba zemního plynu v ČR na výrobu elektřiny v průběhu roku a v posledních 10 letech</t>
  </si>
  <si>
    <t>9.1 Spotřeba zemního plynu podle plynárenských soustav, kategorií zákazníků a CNG v ČR</t>
  </si>
  <si>
    <t>9.3 Množství plynu distribuovaného přes lokální distribuční soustavy v ČR</t>
  </si>
  <si>
    <t>9.4 Délky plynovodů plynárenských soustav v ČR podle tlakových úrovní</t>
  </si>
  <si>
    <t>9.5 Délky plynovodů plynárenských soustav v ČR podle tlakových úrovní v posledních 10 letech</t>
  </si>
  <si>
    <t>11.1 Spotřeba zemního plynu podle krajů, kategorií zákazníků a CNG v ČR</t>
  </si>
  <si>
    <t>11 SPOTŘEBA ZEMNÍHO PLYNU PODLE KRAJŮ</t>
  </si>
  <si>
    <t>11.2 Spotřeba zemního plynu a počet zákazníků podle krajů v ČR</t>
  </si>
  <si>
    <t>11.3 Počet zákazníků podle krajů, kategorie zákazníků a CNG v ČR</t>
  </si>
  <si>
    <t>11.5 Teplota ovzduší podle krajů v ČR v průběhu roku a v posledních 10 letech</t>
  </si>
  <si>
    <t>12 HISTORICKÁ DATA</t>
  </si>
  <si>
    <t>12.2 Spotřeba zemního plynu podle kategorie odběru v ČR v posledních 70 letech</t>
  </si>
  <si>
    <t>6 SPOTŘEBA ZEMNÍHO PLYNU</t>
  </si>
  <si>
    <t>Podíly ročních toků plynu do ČR vztažené k největšímu toku plynu
(rok 2021) za posledních deset let</t>
  </si>
  <si>
    <t>Podíly provozovatelů zásobníku plynu
na nejvyšší denní těžbě plynu</t>
  </si>
  <si>
    <t>Podíly provozovatelů zásobníku plynu
na nejvyšším dosaženém stavu provozních zásob</t>
  </si>
  <si>
    <r>
      <t>Schéma denní bilance (tis. m</t>
    </r>
    <r>
      <rPr>
        <b/>
        <vertAlign val="superscript"/>
        <sz val="10"/>
        <color rgb="FF1A3366"/>
        <rFont val="Arial"/>
        <family val="2"/>
        <charset val="238"/>
        <scheme val="minor"/>
      </rPr>
      <t>3</t>
    </r>
    <r>
      <rPr>
        <b/>
        <sz val="10"/>
        <color rgb="FF1A3366"/>
        <rFont val="Arial"/>
        <family val="2"/>
        <charset val="238"/>
        <scheme val="minor"/>
      </rPr>
      <t>)</t>
    </r>
  </si>
  <si>
    <r>
      <t>tis. m</t>
    </r>
    <r>
      <rPr>
        <b/>
        <vertAlign val="superscript"/>
        <sz val="8"/>
        <rFont val="Arial"/>
        <family val="2"/>
        <charset val="238"/>
        <scheme val="minor"/>
      </rPr>
      <t>3</t>
    </r>
    <r>
      <rPr>
        <b/>
        <sz val="8"/>
        <rFont val="Arial"/>
        <family val="2"/>
        <charset val="238"/>
        <scheme val="minor"/>
      </rPr>
      <t>/rok</t>
    </r>
  </si>
  <si>
    <t>Podíl zdrojů plynu na celkovém dni KHO</t>
  </si>
  <si>
    <t>Průměrná teplota ovzduší v ČR (°C)</t>
  </si>
  <si>
    <t>Délky plynovodů k 31. 12. daného roku (všechny délky uvedeny v m)</t>
  </si>
  <si>
    <t>Počet stanic
CNG</t>
  </si>
  <si>
    <r>
      <t>Spotřeba plynu (tis. m</t>
    </r>
    <r>
      <rPr>
        <b/>
        <vertAlign val="superscript"/>
        <sz val="8"/>
        <rFont val="Arial"/>
        <family val="2"/>
        <charset val="238"/>
        <scheme val="minor"/>
      </rPr>
      <t>3</t>
    </r>
    <r>
      <rPr>
        <b/>
        <sz val="8"/>
        <rFont val="Arial"/>
        <family val="2"/>
        <charset val="238"/>
        <scheme val="minor"/>
      </rPr>
      <t>)</t>
    </r>
  </si>
  <si>
    <r>
      <t>Toky plynu (mil. m</t>
    </r>
    <r>
      <rPr>
        <b/>
        <vertAlign val="superscript"/>
        <sz val="10"/>
        <color rgb="FF1A3366"/>
        <rFont val="Arial"/>
        <family val="2"/>
        <charset val="238"/>
        <scheme val="minor"/>
      </rPr>
      <t>3</t>
    </r>
    <r>
      <rPr>
        <b/>
        <sz val="10"/>
        <color rgb="FF1A3366"/>
        <rFont val="Arial"/>
        <family val="2"/>
        <charset val="238"/>
        <scheme val="minor"/>
      </rPr>
      <t>)</t>
    </r>
  </si>
  <si>
    <r>
      <t>Tok plynu do/z  plynárenské soustavy ČR (mil. m</t>
    </r>
    <r>
      <rPr>
        <b/>
        <vertAlign val="superscript"/>
        <sz val="10"/>
        <color rgb="FF1A3366"/>
        <rFont val="Arial"/>
        <family val="2"/>
        <charset val="238"/>
        <scheme val="minor"/>
      </rPr>
      <t>3</t>
    </r>
    <r>
      <rPr>
        <b/>
        <sz val="10"/>
        <color rgb="FF1A3366"/>
        <rFont val="Arial"/>
        <family val="2"/>
        <charset val="238"/>
        <scheme val="minor"/>
      </rPr>
      <t>)</t>
    </r>
  </si>
  <si>
    <r>
      <t>Tok plynu do plynárenské soustavy ČR 
včetně distribučních soustav podle vstupní země (mil. m</t>
    </r>
    <r>
      <rPr>
        <b/>
        <vertAlign val="superscript"/>
        <sz val="10"/>
        <color rgb="FF1A3366"/>
        <rFont val="Arial"/>
        <family val="2"/>
        <charset val="238"/>
        <scheme val="minor"/>
      </rPr>
      <t>3</t>
    </r>
    <r>
      <rPr>
        <b/>
        <sz val="10"/>
        <color rgb="FF1A3366"/>
        <rFont val="Arial"/>
        <family val="2"/>
        <charset val="238"/>
        <scheme val="minor"/>
      </rPr>
      <t>)</t>
    </r>
  </si>
  <si>
    <r>
      <t>Tok plynu z plynárenské soustavy ČR 
včetně distribučních soustav podle výstupní země (mil. m</t>
    </r>
    <r>
      <rPr>
        <b/>
        <vertAlign val="superscript"/>
        <sz val="10"/>
        <color rgb="FF1A3366"/>
        <rFont val="Arial"/>
        <family val="2"/>
        <charset val="238"/>
        <scheme val="minor"/>
      </rPr>
      <t>3</t>
    </r>
    <r>
      <rPr>
        <b/>
        <sz val="10"/>
        <color rgb="FF1A3366"/>
        <rFont val="Arial"/>
        <family val="2"/>
        <charset val="238"/>
        <scheme val="minor"/>
      </rPr>
      <t>)</t>
    </r>
  </si>
  <si>
    <r>
      <t>Nejvyšší dosažený stav provozních zásob
(mil. m</t>
    </r>
    <r>
      <rPr>
        <b/>
        <vertAlign val="superscript"/>
        <sz val="10"/>
        <color theme="3"/>
        <rFont val="Arial"/>
        <family val="2"/>
        <charset val="238"/>
        <scheme val="minor"/>
      </rPr>
      <t>3</t>
    </r>
    <r>
      <rPr>
        <b/>
        <sz val="10"/>
        <color theme="3"/>
        <rFont val="Arial"/>
        <family val="2"/>
        <charset val="238"/>
        <scheme val="minor"/>
      </rPr>
      <t>)</t>
    </r>
  </si>
  <si>
    <t>Změna</t>
  </si>
  <si>
    <r>
      <t>Spotřeba zemního plynu v posledních 10 letech (tis. m</t>
    </r>
    <r>
      <rPr>
        <b/>
        <vertAlign val="superscript"/>
        <sz val="10"/>
        <color theme="3"/>
        <rFont val="Arial"/>
        <family val="2"/>
        <charset val="238"/>
        <scheme val="minor"/>
      </rPr>
      <t>3</t>
    </r>
    <r>
      <rPr>
        <b/>
        <sz val="10"/>
        <color theme="3"/>
        <rFont val="Arial"/>
        <family val="2"/>
        <charset val="238"/>
        <scheme val="minor"/>
      </rPr>
      <t>)</t>
    </r>
  </si>
  <si>
    <r>
      <t>Spotřeba zemního plynu v hodnoceném roce (tis. m</t>
    </r>
    <r>
      <rPr>
        <b/>
        <vertAlign val="superscript"/>
        <sz val="10"/>
        <color theme="3"/>
        <rFont val="Arial"/>
        <family val="2"/>
        <charset val="238"/>
        <scheme val="minor"/>
      </rPr>
      <t>3</t>
    </r>
    <r>
      <rPr>
        <b/>
        <sz val="10"/>
        <color theme="3"/>
        <rFont val="Arial"/>
        <family val="2"/>
        <charset val="238"/>
        <scheme val="minor"/>
      </rPr>
      <t>)</t>
    </r>
  </si>
  <si>
    <r>
      <t>Dodávka zemního plynu do CNG stanic v hodnoceném roce (tis. m</t>
    </r>
    <r>
      <rPr>
        <b/>
        <vertAlign val="superscript"/>
        <sz val="10"/>
        <color theme="3"/>
        <rFont val="Arial"/>
        <family val="2"/>
        <charset val="238"/>
        <scheme val="minor"/>
      </rPr>
      <t>3</t>
    </r>
    <r>
      <rPr>
        <b/>
        <sz val="10"/>
        <color theme="3"/>
        <rFont val="Arial"/>
        <family val="2"/>
        <charset val="238"/>
        <scheme val="minor"/>
      </rPr>
      <t>)</t>
    </r>
  </si>
  <si>
    <r>
      <t>Dodávka zemního plynu do CNG stanic v posledních 10 letech (tis. m</t>
    </r>
    <r>
      <rPr>
        <b/>
        <vertAlign val="superscript"/>
        <sz val="10"/>
        <color theme="3"/>
        <rFont val="Arial"/>
        <family val="2"/>
        <charset val="238"/>
        <scheme val="minor"/>
      </rPr>
      <t>3</t>
    </r>
    <r>
      <rPr>
        <b/>
        <sz val="10"/>
        <color theme="3"/>
        <rFont val="Arial"/>
        <family val="2"/>
        <charset val="238"/>
        <scheme val="minor"/>
      </rPr>
      <t>)</t>
    </r>
  </si>
  <si>
    <r>
      <t>Spotřeba zemního plynu na VEL v posledních 10 letech (tis. m</t>
    </r>
    <r>
      <rPr>
        <b/>
        <vertAlign val="superscript"/>
        <sz val="10"/>
        <color theme="3"/>
        <rFont val="Arial"/>
        <family val="2"/>
        <charset val="238"/>
        <scheme val="minor"/>
      </rPr>
      <t>3</t>
    </r>
    <r>
      <rPr>
        <b/>
        <sz val="10"/>
        <color theme="3"/>
        <rFont val="Arial"/>
        <family val="2"/>
        <charset val="238"/>
        <scheme val="minor"/>
      </rPr>
      <t>)</t>
    </r>
  </si>
  <si>
    <r>
      <t>Spotřeba zemního plynu na VEL v hodnoceném roce (tis. m</t>
    </r>
    <r>
      <rPr>
        <b/>
        <vertAlign val="superscript"/>
        <sz val="10"/>
        <color theme="3"/>
        <rFont val="Arial"/>
        <family val="2"/>
        <charset val="238"/>
        <scheme val="minor"/>
      </rPr>
      <t>3</t>
    </r>
    <r>
      <rPr>
        <b/>
        <sz val="10"/>
        <color theme="3"/>
        <rFont val="Arial"/>
        <family val="2"/>
        <charset val="238"/>
        <scheme val="minor"/>
      </rPr>
      <t>)</t>
    </r>
  </si>
  <si>
    <t>Bilanční rozdíl 
v PS</t>
  </si>
  <si>
    <t>13 MAPA PLYNÁRENSKÉ SOUSTAVY ČR</t>
  </si>
  <si>
    <t>9 SPOTŘEBA ZEMNÍHO PLYNU PODLE DISTRIBUČNÍCH SOUSTAV</t>
  </si>
  <si>
    <t>10 TARIFNÍ STATISTIKY PODLE KATEGORIE ODBĚRU A PÁSMA V ČR 
V POSLEDNÍCH 10 LETECH</t>
  </si>
  <si>
    <t>9.2 Spotřeba zemního plynu podle plynárenských soustav v ČR 
v průběhu roku</t>
  </si>
  <si>
    <r>
      <t xml:space="preserve"> Souhrnné množství plynu (tis. m</t>
    </r>
    <r>
      <rPr>
        <b/>
        <vertAlign val="superscript"/>
        <sz val="10"/>
        <color rgb="FF1A3366"/>
        <rFont val="Arial"/>
        <family val="2"/>
        <charset val="238"/>
        <scheme val="minor"/>
      </rPr>
      <t>3</t>
    </r>
    <r>
      <rPr>
        <b/>
        <sz val="10"/>
        <color rgb="FF1A3366"/>
        <rFont val="Arial"/>
        <family val="2"/>
        <charset val="238"/>
        <scheme val="minor"/>
      </rPr>
      <t>/den)</t>
    </r>
  </si>
  <si>
    <t>11.4 Spotřeba zemního plynu podle krajů v ČR v průběhu roku 
a v posledních 10 letech</t>
  </si>
  <si>
    <t>12.1 Spotřeba zemního plynu a svítiplynu v ČR v posledních 70 letech</t>
  </si>
  <si>
    <r>
      <t>Celková výroba plynu včetně ztrát a vlastní spotřeby plynu 
v průběhu roku (mil. m</t>
    </r>
    <r>
      <rPr>
        <b/>
        <vertAlign val="superscript"/>
        <sz val="10"/>
        <color theme="3"/>
        <rFont val="Arial"/>
        <family val="2"/>
        <charset val="238"/>
        <scheme val="minor"/>
      </rPr>
      <t>3</t>
    </r>
    <r>
      <rPr>
        <b/>
        <sz val="10"/>
        <color theme="3"/>
        <rFont val="Arial"/>
        <family val="2"/>
        <charset val="238"/>
        <scheme val="minor"/>
      </rPr>
      <t>)</t>
    </r>
  </si>
  <si>
    <t>Poměr mezi 
max. a min. 
spotřebou plynu</t>
  </si>
  <si>
    <r>
      <t>tis. m</t>
    </r>
    <r>
      <rPr>
        <b/>
        <vertAlign val="superscript"/>
        <sz val="8"/>
        <rFont val="Arial"/>
        <family val="2"/>
        <charset val="238"/>
        <scheme val="minor"/>
      </rPr>
      <t>3</t>
    </r>
    <r>
      <rPr>
        <b/>
        <sz val="8"/>
        <rFont val="Arial"/>
        <family val="2"/>
        <charset val="238"/>
        <scheme val="minor"/>
      </rPr>
      <t>/hod.</t>
    </r>
  </si>
  <si>
    <t>MWh/hod.</t>
  </si>
  <si>
    <r>
      <t>Průběh  hodinových spotřeb plynu v ČR (tis. m</t>
    </r>
    <r>
      <rPr>
        <b/>
        <vertAlign val="superscript"/>
        <sz val="10"/>
        <color theme="3"/>
        <rFont val="Arial"/>
        <family val="2"/>
        <charset val="238"/>
        <scheme val="minor"/>
      </rPr>
      <t>3</t>
    </r>
    <r>
      <rPr>
        <b/>
        <sz val="10"/>
        <color theme="3"/>
        <rFont val="Arial"/>
        <family val="2"/>
        <charset val="238"/>
        <scheme val="minor"/>
      </rPr>
      <t>/hod.)</t>
    </r>
  </si>
  <si>
    <r>
      <t xml:space="preserve"> Souhrnné množství plynu (tis. m</t>
    </r>
    <r>
      <rPr>
        <b/>
        <vertAlign val="superscript"/>
        <sz val="10"/>
        <color rgb="FF1A3366"/>
        <rFont val="Arial"/>
        <family val="2"/>
        <charset val="238"/>
        <scheme val="minor"/>
      </rPr>
      <t>3</t>
    </r>
    <r>
      <rPr>
        <b/>
        <sz val="10"/>
        <color rgb="FF1A3366"/>
        <rFont val="Arial"/>
        <family val="2"/>
        <charset val="238"/>
        <scheme val="minor"/>
      </rPr>
      <t>/hod.)</t>
    </r>
  </si>
  <si>
    <t>připojena k RDS</t>
  </si>
  <si>
    <t>připojena k LDS</t>
  </si>
  <si>
    <t>spotřeba v RDS</t>
  </si>
  <si>
    <r>
      <t>Průběh hodinových spotřeb v den KHO (tis. m</t>
    </r>
    <r>
      <rPr>
        <b/>
        <vertAlign val="superscript"/>
        <sz val="10"/>
        <color theme="3"/>
        <rFont val="Arial"/>
        <family val="2"/>
        <charset val="238"/>
        <scheme val="minor"/>
      </rPr>
      <t>3</t>
    </r>
    <r>
      <rPr>
        <b/>
        <sz val="10"/>
        <color theme="3"/>
        <rFont val="Arial"/>
        <family val="2"/>
        <charset val="238"/>
        <scheme val="minor"/>
      </rPr>
      <t>/hod.)</t>
    </r>
  </si>
  <si>
    <r>
      <t>Maximální hodinová spotřeba v den KHO (tis. m</t>
    </r>
    <r>
      <rPr>
        <b/>
        <vertAlign val="superscript"/>
        <sz val="10"/>
        <color theme="3"/>
        <rFont val="Arial"/>
        <family val="2"/>
        <charset val="238"/>
        <scheme val="minor"/>
      </rPr>
      <t>3</t>
    </r>
    <r>
      <rPr>
        <b/>
        <sz val="10"/>
        <color theme="3"/>
        <rFont val="Arial"/>
        <family val="2"/>
        <charset val="238"/>
        <scheme val="minor"/>
      </rPr>
      <t>/hod.)</t>
    </r>
  </si>
  <si>
    <t>Kategorie</t>
  </si>
  <si>
    <t>Změna spotřeby</t>
  </si>
  <si>
    <r>
      <rPr>
        <vertAlign val="superscript"/>
        <sz val="8"/>
        <rFont val="Arial"/>
        <family val="2"/>
        <charset val="238"/>
        <scheme val="minor"/>
      </rPr>
      <t>1)</t>
    </r>
    <r>
      <rPr>
        <sz val="8"/>
        <rFont val="Arial"/>
        <family val="2"/>
        <charset val="238"/>
        <scheme val="minor"/>
      </rPr>
      <t xml:space="preserve"> LDS v RDS - všechny lokální distribuční soustavy, které jsou napojeny na regionální distribuční soustavy.</t>
    </r>
  </si>
  <si>
    <r>
      <rPr>
        <vertAlign val="superscript"/>
        <sz val="8"/>
        <rFont val="Arial"/>
        <family val="2"/>
        <charset val="238"/>
        <scheme val="minor"/>
      </rPr>
      <t>2)</t>
    </r>
    <r>
      <rPr>
        <sz val="8"/>
        <rFont val="Arial"/>
        <family val="2"/>
        <charset val="238"/>
        <scheme val="minor"/>
      </rPr>
      <t xml:space="preserve"> LDS mimo RDS - všechny lokální distribuční soustavy, které nejsou napojeny na regionální distribuční soustavy (ostrovní provozy, LNG).</t>
    </r>
  </si>
  <si>
    <t>Bez přípojek</t>
  </si>
  <si>
    <t>Přípojky</t>
  </si>
  <si>
    <t>Včetně přípojek</t>
  </si>
  <si>
    <t>Kategorie 
a 
pásma 
(MWh)</t>
  </si>
  <si>
    <t>Počet 
odběrných 
míst</t>
  </si>
  <si>
    <t xml:space="preserve">Tarifní statistika v kapitole 10 zobrazuje součet údajů od provozovatelů regionálních distribučních soustav a provozovatele přepravní soustavy na základě regulačního výkaznictví § 20 energetického zákona. V položce "distribuované množství" nejsou uvedeny neoprávněné odběry a úniky při narušení sítě fakturované třetím osobám. </t>
  </si>
  <si>
    <r>
      <t>Spotřeba zemního plynu v jednotlivých krajích v ČR v posledních 10 letech (mil. m</t>
    </r>
    <r>
      <rPr>
        <b/>
        <vertAlign val="superscript"/>
        <sz val="10"/>
        <color theme="3"/>
        <rFont val="Arial"/>
        <family val="2"/>
        <charset val="238"/>
        <scheme val="minor"/>
      </rPr>
      <t>3</t>
    </r>
    <r>
      <rPr>
        <b/>
        <sz val="10"/>
        <color theme="3"/>
        <rFont val="Arial"/>
        <family val="2"/>
        <charset val="238"/>
        <scheme val="minor"/>
      </rPr>
      <t>)</t>
    </r>
  </si>
  <si>
    <t>Rok</t>
  </si>
  <si>
    <t>Svítiplyn</t>
  </si>
  <si>
    <t>Zemní plyn</t>
  </si>
  <si>
    <t>Poznámka: V celkové výrobě plynu včetně ztrát a vlastní spotřeby není v roce 2017 započítána dodávka plynu zákazníkům připojeným přímo na výrobnu plynu (zkušební dodávka LNG společnosti Spolgas s.r.o. do distribuční sítě GasNet, s.r.o.).</t>
  </si>
  <si>
    <t>Průměr</t>
  </si>
  <si>
    <t>Odchylka
od normálu</t>
  </si>
  <si>
    <t>Meziroční
odchylka</t>
  </si>
  <si>
    <t>Spotřeba zemního plynu v ČR na výrobu elektřiny</t>
  </si>
  <si>
    <r>
      <t>Spotřeba zemního plynu podle krajů v ČR v posledních 10 letech (mil. m</t>
    </r>
    <r>
      <rPr>
        <b/>
        <vertAlign val="superscript"/>
        <sz val="10"/>
        <color rgb="FF1A3366"/>
        <rFont val="Arial"/>
        <family val="2"/>
        <charset val="238"/>
        <scheme val="minor"/>
      </rPr>
      <t>3</t>
    </r>
    <r>
      <rPr>
        <b/>
        <sz val="10"/>
        <color rgb="FF1A3366"/>
        <rFont val="Arial"/>
        <family val="2"/>
        <charset val="238"/>
        <scheme val="minor"/>
      </rPr>
      <t>)</t>
    </r>
  </si>
  <si>
    <r>
      <t>Celková výroba plynu včetně ztrát a vlastní spotřeby plynu 
v posledních deseti letech (mil. m</t>
    </r>
    <r>
      <rPr>
        <b/>
        <vertAlign val="superscript"/>
        <sz val="10"/>
        <color theme="3"/>
        <rFont val="Arial"/>
        <family val="2"/>
        <charset val="238"/>
        <scheme val="minor"/>
      </rPr>
      <t>3</t>
    </r>
    <r>
      <rPr>
        <b/>
        <sz val="10"/>
        <color theme="3"/>
        <rFont val="Arial"/>
        <family val="2"/>
        <charset val="238"/>
        <scheme val="minor"/>
      </rPr>
      <t>)</t>
    </r>
  </si>
  <si>
    <r>
      <t>Skutečná roční spotřeba (mil. m</t>
    </r>
    <r>
      <rPr>
        <b/>
        <vertAlign val="superscript"/>
        <sz val="10"/>
        <color theme="3"/>
        <rFont val="Arial"/>
        <family val="2"/>
        <charset val="238"/>
        <scheme val="minor"/>
      </rPr>
      <t>3</t>
    </r>
    <r>
      <rPr>
        <b/>
        <sz val="10"/>
        <color theme="3"/>
        <rFont val="Arial"/>
        <family val="2"/>
        <charset val="238"/>
        <scheme val="minor"/>
      </rPr>
      <t>)</t>
    </r>
  </si>
  <si>
    <r>
      <t>Maximální denní spotřeba zemního plynu (mil. m</t>
    </r>
    <r>
      <rPr>
        <b/>
        <vertAlign val="superscript"/>
        <sz val="10"/>
        <color theme="3"/>
        <rFont val="Arial"/>
        <family val="2"/>
        <charset val="238"/>
        <scheme val="minor"/>
      </rPr>
      <t>3</t>
    </r>
    <r>
      <rPr>
        <b/>
        <sz val="10"/>
        <color theme="3"/>
        <rFont val="Arial"/>
        <family val="2"/>
        <charset val="238"/>
        <scheme val="minor"/>
      </rPr>
      <t>)</t>
    </r>
  </si>
  <si>
    <t>OBSAH</t>
  </si>
  <si>
    <t>MND ES</t>
  </si>
  <si>
    <t xml:space="preserve"> Královehradecký</t>
  </si>
  <si>
    <t>8.1 Spotřeba zemního plynu v ČR v průběhu roku a v posledních 10 letech</t>
  </si>
  <si>
    <t>mimo topné období</t>
  </si>
  <si>
    <t>Poznámka: Případnou kolidující hodnotu v objemových a energetických jednotkách "Bilanční rozdíl v přepravní soustavě" způsobuje odlišné spalné teplo na vstupech a výstupech plynárenské soustavy. Tato hodnota představuje neměřené hodnoty rozdílového množství celkové bilance přepravní soustavy.</t>
  </si>
  <si>
    <t>Dodávka plynu z výrobny 
zákazníkům připojeným přímo na výrobnu plynu</t>
  </si>
  <si>
    <t>Dodávka plynu 
z výrobny 
 zákazníkům připojeným přímo na výrobnu plynu</t>
  </si>
  <si>
    <t>8.2 Spotřeba zemního plynu v ČR u kategorie VO v průběhu roku a v posledních 10 letech</t>
  </si>
  <si>
    <r>
      <t>Spotřeba zemního plynu u VO v hodnoceném roce (tis. m</t>
    </r>
    <r>
      <rPr>
        <b/>
        <vertAlign val="superscript"/>
        <sz val="10"/>
        <color theme="3"/>
        <rFont val="Arial"/>
        <family val="2"/>
        <charset val="238"/>
        <scheme val="minor"/>
      </rPr>
      <t>3</t>
    </r>
    <r>
      <rPr>
        <b/>
        <sz val="10"/>
        <color theme="3"/>
        <rFont val="Arial"/>
        <family val="2"/>
        <charset val="238"/>
        <scheme val="minor"/>
      </rPr>
      <t>)</t>
    </r>
  </si>
  <si>
    <r>
      <t>Spotřeba zemního plynu u VO v posledních 10 letech (tis. m</t>
    </r>
    <r>
      <rPr>
        <b/>
        <vertAlign val="superscript"/>
        <sz val="10"/>
        <color theme="3"/>
        <rFont val="Arial"/>
        <family val="2"/>
        <charset val="238"/>
        <scheme val="minor"/>
      </rPr>
      <t>3</t>
    </r>
    <r>
      <rPr>
        <b/>
        <sz val="10"/>
        <color theme="3"/>
        <rFont val="Arial"/>
        <family val="2"/>
        <charset val="238"/>
        <scheme val="minor"/>
      </rPr>
      <t>)</t>
    </r>
  </si>
  <si>
    <t>8.3 Spotřeba zemního plynu v ČR u kategorie SO v průběhu roku a v posledních 10 letech</t>
  </si>
  <si>
    <r>
      <t>Spotřeba zemního plynu u SO v hodnoceném roce (tis. m</t>
    </r>
    <r>
      <rPr>
        <b/>
        <vertAlign val="superscript"/>
        <sz val="10"/>
        <color theme="3"/>
        <rFont val="Arial"/>
        <family val="2"/>
        <charset val="238"/>
        <scheme val="minor"/>
      </rPr>
      <t>3</t>
    </r>
    <r>
      <rPr>
        <b/>
        <sz val="10"/>
        <color theme="3"/>
        <rFont val="Arial"/>
        <family val="2"/>
        <charset val="238"/>
        <scheme val="minor"/>
      </rPr>
      <t>)</t>
    </r>
  </si>
  <si>
    <r>
      <t>Spotřeba zemního plynu u SO v posledních 10 letech (tis. m</t>
    </r>
    <r>
      <rPr>
        <b/>
        <vertAlign val="superscript"/>
        <sz val="10"/>
        <color theme="3"/>
        <rFont val="Arial"/>
        <family val="2"/>
        <charset val="238"/>
        <scheme val="minor"/>
      </rPr>
      <t>3</t>
    </r>
    <r>
      <rPr>
        <b/>
        <sz val="10"/>
        <color theme="3"/>
        <rFont val="Arial"/>
        <family val="2"/>
        <charset val="238"/>
        <scheme val="minor"/>
      </rPr>
      <t>)</t>
    </r>
  </si>
  <si>
    <t>Počet zákazníků u kategorie SO v posledních 10 letech</t>
  </si>
  <si>
    <t>Počet zákazníků u kategorie VO v posledních 10 letech</t>
  </si>
  <si>
    <t>8.4 Spotřeba zemního plynu v ČR u kategorie MO v průběhu roku a v posledních 10 letech</t>
  </si>
  <si>
    <r>
      <t>Spotřeba zemního plynu u MO v hodnoceném roce (tis. m</t>
    </r>
    <r>
      <rPr>
        <b/>
        <vertAlign val="superscript"/>
        <sz val="10"/>
        <color theme="3"/>
        <rFont val="Arial"/>
        <family val="2"/>
        <charset val="238"/>
        <scheme val="minor"/>
      </rPr>
      <t>3</t>
    </r>
    <r>
      <rPr>
        <b/>
        <sz val="10"/>
        <color theme="3"/>
        <rFont val="Arial"/>
        <family val="2"/>
        <charset val="238"/>
        <scheme val="minor"/>
      </rPr>
      <t>)</t>
    </r>
  </si>
  <si>
    <r>
      <t>Spotřeba zemního plynu u MO v posledních 10 letech (tis. m</t>
    </r>
    <r>
      <rPr>
        <b/>
        <vertAlign val="superscript"/>
        <sz val="10"/>
        <color theme="3"/>
        <rFont val="Arial"/>
        <family val="2"/>
        <charset val="238"/>
        <scheme val="minor"/>
      </rPr>
      <t>3</t>
    </r>
    <r>
      <rPr>
        <b/>
        <sz val="10"/>
        <color theme="3"/>
        <rFont val="Arial"/>
        <family val="2"/>
        <charset val="238"/>
        <scheme val="minor"/>
      </rPr>
      <t>)</t>
    </r>
  </si>
  <si>
    <t>Počet zákazníků u kategorie MO v posledních 10 letech</t>
  </si>
  <si>
    <t>Počet zákazníků u kategorie DOM v posledních 10 letech</t>
  </si>
  <si>
    <r>
      <t>Spotřeba zemního plynu u DOM v posledních 10 letech (tis. m</t>
    </r>
    <r>
      <rPr>
        <b/>
        <vertAlign val="superscript"/>
        <sz val="10"/>
        <color theme="3"/>
        <rFont val="Arial"/>
        <family val="2"/>
        <charset val="238"/>
        <scheme val="minor"/>
      </rPr>
      <t>3</t>
    </r>
    <r>
      <rPr>
        <b/>
        <sz val="10"/>
        <color theme="3"/>
        <rFont val="Arial"/>
        <family val="2"/>
        <charset val="238"/>
        <scheme val="minor"/>
      </rPr>
      <t>)</t>
    </r>
  </si>
  <si>
    <r>
      <t>Spotřeba zemního plynu u DOM v hodnoceném roce (tis. m</t>
    </r>
    <r>
      <rPr>
        <b/>
        <vertAlign val="superscript"/>
        <sz val="10"/>
        <color theme="3"/>
        <rFont val="Arial"/>
        <family val="2"/>
        <charset val="238"/>
        <scheme val="minor"/>
      </rPr>
      <t>3</t>
    </r>
    <r>
      <rPr>
        <b/>
        <sz val="10"/>
        <color theme="3"/>
        <rFont val="Arial"/>
        <family val="2"/>
        <charset val="238"/>
        <scheme val="minor"/>
      </rPr>
      <t>)</t>
    </r>
  </si>
  <si>
    <t>8.5 Spotřeba zemního plynu v ČR u kategorie DOM v průběhu roku a v posledních 10 letech</t>
  </si>
  <si>
    <t>8.9 Podíl spotřeby zemního plynu podle kategorií zákazníků a způsobu užití v ČR</t>
  </si>
  <si>
    <t>* Ostatní společnosti zahrnují dodávky zákazníkům připojeným přímo na přepravní soustavu a plyn pro pohon kompresních stanic (PKS) společnosti NET4GAS, s.r.o., dodávky v ostrovních LDS (nejsou zahrnuty v RDS), všechny lokální distribuční soustavy, které jsou napojeny na RDS (uveden pouze počet zákazníků a stanice CNG, spotřeba plynu již zahrnuta v RDS) a vlastní spotřebu (VS) výrobců plynu.</t>
  </si>
  <si>
    <t>V letech 1981 - 2004 je rozdělena kategorie velkoodběru (dodávky plynu z dálkovodu) a středního odběru (dodávky plynu z místní sítě) podle jiných kritérií.</t>
  </si>
  <si>
    <t>Dodávky zemního plynu do CNG stanic a spotřeby zemního plynu na výrobu elektřiny jsou zahrnuty v příslušných kategoriích odběru.</t>
  </si>
  <si>
    <r>
      <t>Celkové distribuované množství plynu podle kategorií odběru (mil. m</t>
    </r>
    <r>
      <rPr>
        <b/>
        <vertAlign val="superscript"/>
        <sz val="10"/>
        <color theme="3"/>
        <rFont val="Arial"/>
        <family val="2"/>
        <charset val="238"/>
        <scheme val="minor"/>
      </rPr>
      <t>3</t>
    </r>
    <r>
      <rPr>
        <b/>
        <sz val="10"/>
        <color theme="3"/>
        <rFont val="Arial"/>
        <family val="2"/>
        <charset val="238"/>
        <scheme val="minor"/>
      </rPr>
      <t>)</t>
    </r>
  </si>
  <si>
    <r>
      <t>Distribuované množství plynu v jednotlivých kategoriích odběru (mil. m</t>
    </r>
    <r>
      <rPr>
        <b/>
        <vertAlign val="superscript"/>
        <sz val="10"/>
        <color theme="3"/>
        <rFont val="Arial"/>
        <family val="2"/>
        <charset val="238"/>
        <scheme val="minor"/>
      </rPr>
      <t>3</t>
    </r>
    <r>
      <rPr>
        <b/>
        <sz val="10"/>
        <color theme="3"/>
        <rFont val="Arial"/>
        <family val="2"/>
        <charset val="238"/>
        <scheme val="minor"/>
      </rPr>
      <t>)</t>
    </r>
  </si>
  <si>
    <t>Roční průměrná teplota ovzduší v ČR (°C)</t>
  </si>
  <si>
    <t>Teplota v ČR (°C)</t>
  </si>
  <si>
    <t xml:space="preserve"> Kraje celkem</t>
  </si>
  <si>
    <t>VTP</t>
  </si>
  <si>
    <t>Výroba tepla</t>
  </si>
  <si>
    <t>KVET</t>
  </si>
  <si>
    <t>Kombinovaná výroba elektřiny a tepla</t>
  </si>
  <si>
    <t>Poznámka: Vzhledem k tomu, že část výroben elektřiny (VEL) a tepla (VTP) ze zemního plynu vyrábějí současně elektřinu i teplo (KVET), jsou tito uvedeni v tabulce jak u výroben elektřiny, tak i tepla. V položce celkem již nejsou počty výroben uvedeny duplicitně.</t>
  </si>
  <si>
    <t>8.8 Spotřeba zemního plynu v ČR podle kategorií zákazníků v průběhu roku a v posledních 10 letech</t>
  </si>
  <si>
    <r>
      <t>Tok plynu ze/do zásobníků plynu, které náleží do plynárenské soustavy ČR 
(mil. m</t>
    </r>
    <r>
      <rPr>
        <b/>
        <vertAlign val="superscript"/>
        <sz val="10"/>
        <color theme="3"/>
        <rFont val="Arial"/>
        <family val="2"/>
        <charset val="238"/>
        <scheme val="minor"/>
      </rPr>
      <t>3</t>
    </r>
    <r>
      <rPr>
        <b/>
        <sz val="10"/>
        <color theme="3"/>
        <rFont val="Arial"/>
        <family val="2"/>
        <charset val="238"/>
        <scheme val="minor"/>
      </rPr>
      <t>)</t>
    </r>
  </si>
  <si>
    <t>Poznámka: Nárůst počtu zákazníků v roce 2017 byl způsoben přičtením zákazníků z LDS, které se sledují od 1. 1. 2017. Dodávky do CNG stanic jsou v kapitole č. 8. zahrnuty do jednotlivých kategorií odběru.</t>
  </si>
  <si>
    <t>Poznámka: Dodávky do CNG stanic jsou v kapitole č. 8. zahrnuty do jednotlivých kategorií odběru.</t>
  </si>
  <si>
    <t>GS CZ</t>
  </si>
  <si>
    <t>Společnost Gas Storage CZ, s.r.o. - provozovatel zásobníků plynu</t>
  </si>
  <si>
    <t>odběr z dálkovodu</t>
  </si>
  <si>
    <t>MND GS</t>
  </si>
  <si>
    <t>Společnost MND Gas Storage a.s. - provozovatel zásobníku plynu</t>
  </si>
  <si>
    <t>Společnost MND Energy Storage a.s. - provozovatel zásobníku plynu</t>
  </si>
  <si>
    <t>Rozsah 2015 - 2022</t>
  </si>
  <si>
    <t>Ostatní plyn</t>
  </si>
  <si>
    <t>Vodík</t>
  </si>
  <si>
    <t>Syntetický metan</t>
  </si>
  <si>
    <t>H</t>
  </si>
  <si>
    <t>S</t>
  </si>
  <si>
    <t>saldo ze/do ZP</t>
  </si>
  <si>
    <t>saldo do/z ČR</t>
  </si>
  <si>
    <t xml:space="preserve"> Hl. m. Praha</t>
  </si>
  <si>
    <t>SPP S</t>
  </si>
  <si>
    <t>Společnost SPP Storage, s.r.o. (provozovatel zásobníku plynu)</t>
  </si>
  <si>
    <t>GasD</t>
  </si>
  <si>
    <t>Společnost Gas Distribution s.r.o. (provozovatel regionální distribuční soustavy)</t>
  </si>
  <si>
    <r>
      <t>Bilance plynu za rok 2025 (mld. m</t>
    </r>
    <r>
      <rPr>
        <b/>
        <vertAlign val="superscript"/>
        <sz val="10"/>
        <color rgb="FF1A3366"/>
        <rFont val="Arial"/>
        <family val="2"/>
        <charset val="238"/>
        <scheme val="minor"/>
      </rPr>
      <t>3</t>
    </r>
    <r>
      <rPr>
        <b/>
        <sz val="10"/>
        <color rgb="FF1A3366"/>
        <rFont val="Arial"/>
        <family val="2"/>
        <charset val="238"/>
        <scheme val="minor"/>
      </rPr>
      <t>)</t>
    </r>
  </si>
  <si>
    <t xml:space="preserve">Poznámka: Případné rozdíly ve stavech zásob vůči těžbě a vtláčení zásobníků plynu způsobují geologické ztráty, technologická spotřeba, převod plynu do podušky nebo navýšení skladovacích zásob u jednotlivých zásobníků plynu. Společnost MND Gas Storage a.s. uvedla ZP Dambořice do provozu 1. července 2016. Společnost SPP Storage s.r.o. zahájila přeshraniční provoz u ZP Dolní Bojanovice do plynárenské soustavy ČR od 3. září 2025. </t>
  </si>
  <si>
    <t>Podíl čtvrtletních skutečných spotřeb 
na celkové roční spotřebě plynu v roce 2025</t>
  </si>
  <si>
    <t>Podíl skutečné spotřeby v topném období
na celkové roční spotřebě plynu v roce 2025</t>
  </si>
  <si>
    <r>
      <rPr>
        <sz val="8"/>
        <color theme="1"/>
        <rFont val="Arial"/>
        <family val="2"/>
        <charset val="238"/>
        <scheme val="minor"/>
      </rPr>
      <t xml:space="preserve">průměr </t>
    </r>
    <r>
      <rPr>
        <b/>
        <sz val="8"/>
        <color theme="1"/>
        <rFont val="Arial"/>
        <family val="2"/>
        <charset val="238"/>
        <scheme val="minor"/>
      </rPr>
      <t>2025</t>
    </r>
  </si>
  <si>
    <r>
      <rPr>
        <sz val="8"/>
        <color theme="1"/>
        <rFont val="Arial"/>
        <family val="2"/>
        <charset val="238"/>
        <scheme val="minor"/>
      </rPr>
      <t>max.</t>
    </r>
    <r>
      <rPr>
        <b/>
        <sz val="8"/>
        <color theme="1"/>
        <rFont val="Arial"/>
        <family val="2"/>
        <charset val="238"/>
        <scheme val="minor"/>
      </rPr>
      <t xml:space="preserve">
2025</t>
    </r>
  </si>
  <si>
    <r>
      <rPr>
        <sz val="8"/>
        <color theme="1"/>
        <rFont val="Arial"/>
        <family val="2"/>
        <charset val="238"/>
        <scheme val="minor"/>
      </rPr>
      <t>min.</t>
    </r>
    <r>
      <rPr>
        <b/>
        <sz val="8"/>
        <color theme="1"/>
        <rFont val="Arial"/>
        <family val="2"/>
        <charset val="238"/>
        <scheme val="minor"/>
      </rPr>
      <t xml:space="preserve">
2025</t>
    </r>
  </si>
  <si>
    <t>průměr 2024</t>
  </si>
  <si>
    <t>odchylka
od r. 2024</t>
  </si>
  <si>
    <t>KHO – 17. 2. 2025</t>
  </si>
  <si>
    <t>PPD</t>
  </si>
  <si>
    <t xml:space="preserve"> GasD</t>
  </si>
  <si>
    <t xml:space="preserve"> PPD</t>
  </si>
  <si>
    <t>Délky plynovodů k 31. 12. 2025 (všechny délky uvedeny v m)</t>
  </si>
  <si>
    <t>Gas Distribution, s.r.o.</t>
  </si>
  <si>
    <t>Délky plynovodů v letech 2016 až 2025 (bez přípojek)</t>
  </si>
  <si>
    <t>Teplota ovzduší podle krajů v ČR v roce 2025 (°C)</t>
  </si>
  <si>
    <t>Spotřeba zemního plynu podle krajů v ČR v roce 2025 (GWh)</t>
  </si>
  <si>
    <r>
      <t>Spotřeba zemního plynu podle krajů v ČR v roce 2025 (mil. m</t>
    </r>
    <r>
      <rPr>
        <b/>
        <vertAlign val="superscript"/>
        <sz val="10"/>
        <color rgb="FF1A3366"/>
        <rFont val="Arial"/>
        <family val="2"/>
        <charset val="238"/>
        <scheme val="minor"/>
      </rPr>
      <t>3</t>
    </r>
    <r>
      <rPr>
        <b/>
        <sz val="10"/>
        <color rgb="FF1A3366"/>
        <rFont val="Arial"/>
        <family val="2"/>
        <charset val="238"/>
        <scheme val="minor"/>
      </rPr>
      <t>)</t>
    </r>
  </si>
  <si>
    <t>Spotřeba plynu 
v roce 2025</t>
  </si>
  <si>
    <t>Počet zákazníků 
k 31. 12. 2025</t>
  </si>
  <si>
    <r>
      <t xml:space="preserve">Počet zákazníků 
</t>
    </r>
    <r>
      <rPr>
        <b/>
        <sz val="7"/>
        <rFont val="Arial"/>
        <family val="2"/>
        <charset val="238"/>
        <scheme val="minor"/>
      </rPr>
      <t>k 31.12.2025</t>
    </r>
  </si>
  <si>
    <t>Gas Distribution s.r.o.</t>
  </si>
  <si>
    <t>Podíl spotřeby podle plynárenských společností v roce 2025</t>
  </si>
  <si>
    <t>Spotřeba plynu podle plynárenských společností v roce 2025</t>
  </si>
  <si>
    <t>Teplota ovzduší v roce 2025 (°C)</t>
  </si>
  <si>
    <r>
      <t>Poznámka: Součástí Ústeckého, Karlovarského a Jihomoravského kraje jsou paroplynové elektrárny, které mají zasadní vliv na spotřebu plynu daného kraje. 
Po odečtení dodávky plynu do paroplynové elektrárny v Ústeckém kraji je celková spotřeba plynu toho kraje ve výši 726 022 tis. m</t>
    </r>
    <r>
      <rPr>
        <i/>
        <vertAlign val="superscript"/>
        <sz val="8"/>
        <rFont val="Arial"/>
        <family val="2"/>
        <charset val="238"/>
        <scheme val="minor"/>
      </rPr>
      <t>3</t>
    </r>
    <r>
      <rPr>
        <i/>
        <sz val="8"/>
        <rFont val="Arial"/>
        <family val="2"/>
        <charset val="238"/>
        <scheme val="minor"/>
      </rPr>
      <t>, tj. 7 954 038 MWh.
Po odečtení dodávky plynu do paroplynové elektrárny v Jihomoravském kraji je celková spotřeba plynu toho kraje ve výši 799 307 tis. m</t>
    </r>
    <r>
      <rPr>
        <i/>
        <vertAlign val="superscript"/>
        <sz val="8"/>
        <rFont val="Arial"/>
        <family val="2"/>
        <charset val="238"/>
        <scheme val="minor"/>
      </rPr>
      <t>3</t>
    </r>
    <r>
      <rPr>
        <i/>
        <sz val="8"/>
        <rFont val="Arial"/>
        <family val="2"/>
        <charset val="238"/>
        <scheme val="minor"/>
      </rPr>
      <t>, tj. 8 750 374 MWh.
Po odečtení dodávky plynu do paroplynové elektrárny v Karlovarském kraji je celková spotřeba plynu toho kraje ve výši 190 798 tis. m</t>
    </r>
    <r>
      <rPr>
        <i/>
        <vertAlign val="superscript"/>
        <sz val="8"/>
        <rFont val="Arial"/>
        <family val="2"/>
        <charset val="238"/>
        <scheme val="minor"/>
      </rPr>
      <t>3</t>
    </r>
    <r>
      <rPr>
        <i/>
        <sz val="8"/>
        <rFont val="Arial"/>
        <family val="2"/>
        <charset val="238"/>
        <scheme val="minor"/>
      </rPr>
      <t>, tj. 2 087 860 MWh.</t>
    </r>
  </si>
  <si>
    <t>Poznámky: 
Případné rozdíly ve stavech zásob vůči těžbě a vtláčení zásobníků plynu způsobují geologické ztráty, technologická spotřeba, převod plynu do podušky nebo navýšení skladovacích zásob u jednotlivých zásobníků plynu. 
V roce 2024 byl připojen k přepravní soustavě České republiky zásobník plynu Dolní Bojanovice (SPP Storage, s.r.o.), který byl předtím připojen pouze na slovenskou plynárenskou soustavu. Od roku 2025 byl zahájen jeho přeshraniční provoz do ČR s plánovaným využitím cca 1/8 jeho celkové kapacity.</t>
  </si>
  <si>
    <t>5.3 Výroba biometanu v ČR v posledních 6 letech</t>
  </si>
  <si>
    <t>Celková výroba biometanu
včetně ztrát a vlastní spotřeby plynu</t>
  </si>
  <si>
    <t>Dodávka biometanu 
z výrobny 
do distribuční soustavy</t>
  </si>
  <si>
    <t>Dodávka biometanu
z výrobny 
 zákazníkům připojeným přímo na výrobnu plynu</t>
  </si>
  <si>
    <t>Počet výroben biometanu
 v ČR</t>
  </si>
  <si>
    <r>
      <t>Celková výroba biometanu včetně ztrát a vlastní spotřeby plynu 
v posledních šesti letech (tis. m</t>
    </r>
    <r>
      <rPr>
        <b/>
        <vertAlign val="superscript"/>
        <sz val="10"/>
        <color theme="3"/>
        <rFont val="Arial"/>
        <family val="2"/>
        <charset val="238"/>
        <scheme val="minor"/>
      </rPr>
      <t>3</t>
    </r>
    <r>
      <rPr>
        <b/>
        <sz val="10"/>
        <color theme="3"/>
        <rFont val="Arial"/>
        <family val="2"/>
        <charset val="238"/>
        <scheme val="minor"/>
      </rPr>
      <t>)</t>
    </r>
  </si>
  <si>
    <t>Vlastní 
spotřeba výrobců biometanu</t>
  </si>
  <si>
    <t>Průměr denních teplot vzduchu z let 1994-2023 za jednotlivé kalendářní dny všech měřicích stanic ČHMÚ položených v nadmořské výšce do 700 m n. m.</t>
  </si>
  <si>
    <t>Normálové teploty jsou stanoveny jako aritmetický průměr denních teplot vzduchu z let 1994-2023 za jednotlivé kalendářní dny pro území celého státu vypočítaný z údajů všech měřicích stanic ČHMÚ položených v nadmořské výšce do 700 m n. m.
Skutečné teploty jsou stanoveny jako průměr skutečných denních teplot vzduchu pro uvedená území pro jednotlivé kalendářní dny, který je počítán z údajů všech měřicích stanic ČHMÚ položených v nadmořské výšce do 700 m n. m.</t>
  </si>
  <si>
    <t>12.3 Průměrná teplota ovzduší v ČR v posledních 40 letech</t>
  </si>
  <si>
    <t>průměrná roční teplota</t>
  </si>
  <si>
    <t>Podíl celkové výroby biometanu včetně ztrát a vlastní spotřeby plynu 
na celkové výrobě plynu v posledních šesti letech (%)</t>
  </si>
  <si>
    <t>Poznámka: Všechny údaje o spotřebě zemního plynu na výrobu elektřiny jsou již uvedeny v jednotlivých kategoriích odběru.</t>
  </si>
  <si>
    <t>Energetický regulační úřad
Masarykovo náměstí 91/5, 586 01 Jihlava
IČO: 70894451, T: +420 564 578 666, ID DS: eeuaau7                                                                                                  eru.gov.cz</t>
  </si>
  <si>
    <t>Provozovatelé 
zásobníku plynu</t>
  </si>
  <si>
    <r>
      <t>Po celé topné období roku 2025, tj. od ledna do března a od října do prosince, se denní teplotní gradient pohyboval v rozsahu 481 – 1 456 tis. m</t>
    </r>
    <r>
      <rPr>
        <vertAlign val="superscript"/>
        <sz val="11"/>
        <rFont val="Arial"/>
        <family val="2"/>
        <charset val="238"/>
        <scheme val="minor"/>
      </rPr>
      <t>3</t>
    </r>
    <r>
      <rPr>
        <sz val="11"/>
        <rFont val="Arial"/>
        <family val="2"/>
        <charset val="238"/>
        <scheme val="minor"/>
      </rPr>
      <t>/den/°C (5 317 – 16 032 MWh/den/°C). Ten vyjadřuje změnu spotřeby plynu v reakci na jednotkovou změnu teploty. Minimální závislosti spotřeb na teplotě bývá dosahováno v letním období, kdy denní teplotní gradient klesl až na hodnotu 50 tis. m</t>
    </r>
    <r>
      <rPr>
        <vertAlign val="superscript"/>
        <sz val="11"/>
        <rFont val="Arial"/>
        <family val="2"/>
        <charset val="238"/>
        <scheme val="minor"/>
      </rPr>
      <t>3</t>
    </r>
    <r>
      <rPr>
        <sz val="11"/>
        <rFont val="Arial"/>
        <family val="2"/>
        <charset val="238"/>
        <scheme val="minor"/>
      </rPr>
      <t>/den/°C (546 MWh/den/°C). Denní spotřeby plynu se v roce 2025 pohybovaly v rozsahu 6 607 – 41 847 tis. m</t>
    </r>
    <r>
      <rPr>
        <vertAlign val="superscript"/>
        <sz val="11"/>
        <rFont val="Arial"/>
        <family val="2"/>
        <charset val="238"/>
        <scheme val="minor"/>
      </rPr>
      <t>3</t>
    </r>
    <r>
      <rPr>
        <sz val="11"/>
        <rFont val="Arial"/>
        <family val="2"/>
        <charset val="238"/>
        <scheme val="minor"/>
      </rPr>
      <t xml:space="preserve"> (72 575 – 454 188 MWh) s poměrem mezi nejnižší a nejvyšší spotřebou 6,3:1. Maximální denní spotřeba zemního plynu byla naměřena v pondělí 17. února ve výši 41 847 tis. m</t>
    </r>
    <r>
      <rPr>
        <vertAlign val="superscript"/>
        <sz val="11"/>
        <rFont val="Arial"/>
        <family val="2"/>
        <charset val="238"/>
        <scheme val="minor"/>
      </rPr>
      <t>3</t>
    </r>
    <r>
      <rPr>
        <sz val="11"/>
        <rFont val="Arial"/>
        <family val="2"/>
        <charset val="238"/>
        <scheme val="minor"/>
      </rPr>
      <t xml:space="preserve"> (454 188 MWh) při průměrné denní teplotě -5,9 °C. Na tento den byl zpětně vyhlášen Kontrolní hodinový odečet (KHO), který představuje hodinové dodávky a spotřeby plynu plynárenskými podnikatelskými subjekty, na jejichž základě dochází k sestavení KHO plynárenské soustavy ČR. Z těchto odečtů vyplynulo, že maximální hodinové odběry se uskutečnily v ranních a odpoledních hodinách, přičemž výraznější pokles odběrů nastal během noci. Mezi 9:00 až 10:00 hod. zaznamenala spotřeba nejvyšší hodnotu 2 203 tis. m</t>
    </r>
    <r>
      <rPr>
        <vertAlign val="superscript"/>
        <sz val="11"/>
        <rFont val="Arial"/>
        <family val="2"/>
        <charset val="238"/>
        <scheme val="minor"/>
      </rPr>
      <t>3</t>
    </r>
    <r>
      <rPr>
        <sz val="11"/>
        <rFont val="Arial"/>
        <family val="2"/>
        <charset val="238"/>
        <scheme val="minor"/>
      </rPr>
      <t xml:space="preserve"> (23 904 MWh) při průměrné aktuální teplotě -6,7 °C v daném časovém úseku. Souhrnné vyhodnocení kontrolního hodinového odečtu v plynárenské soustavě ČR je podrobně zveřejněno v kapitole 7.
Z pohledu spotřeby plynu v roce 2025 podle kategorií zákazníků dosáhla největšího podílu na celkové spotřebě plynu standardně kategorie velkoodběru 47,5 %, následovaná kategorií domácnosti 26,4 %, maloodběru 14,8 % a středního odběru 9,9 %. Ostatní plyn zahrnující vlastní spotřebu, ztráty, změnu akumulace v distribuční soustavě a vlastní spotřebu výrobců plynu představoval 1,4 % z celkové spotřeby plynu v ČR. V případě užití plynu měl největší podíl na celkové spotřebě podnikatelský sektor 49,8 %, dále domácnosti 26,4 %, spotřeba plynu na výrobu tepla 13,4 %, spotřeba plynu na výrobu elektřiny 7,6 % a dodávka do CNG stanic 1,2 %. V kapitole 8 jsou uvedeny celkové podíly jednotlivých kategorií odběru na celkové spotřebě zemního plynu v ČR v roce 2025 a v uplynulých deseti letech. 
V ČR bylo k 31. 12. 2025 připojeno k plynárenské soustavě celkem 2 702 400 zákazníků. Přes 92 % jejich celkového počtu tvoří domácnosti. Vůbec nejvíce odběratelů zemního plynu v kategorii domácností se nachází v Praze, Jihomoravském a Moravskoslezském kraji. Za posledních deset let klesl počet připojených zákazníků o 138 073. V roce 2025 klesl meziročně počet zákazníků o 25 057, což je historicky třetí největší pokles. Největší dosažené množství připojených zákazníků za posledních deset let, a to 2 844 257, bylo v roce 2017. Podrobné členění spotřeby plynu a délek plynovodů podle distribučních soustav je uvedeno v kapitole 9. Historická data ukazují vývoj spotřeby zemního plynu, svítiplynu a počtu zákazníků v letech 1956 až 2025. V těchto letech zaznamenala plynárenská soustava výrazný rozvoj ve všech segmentech spotřeby plynu včetně infrastruktury. V 80. a 90. letech přispělo k nárůstu spotřeby zemního plynu postupné převádění svítiplynu na zemní plyn (poslední dodávky svítiplynu byly učiněny v červnu 1996). Po roce 2001, kdy bylo dosaženo historicky nejvyšší roční spotřeby zemního plynu (9,8 mld. m</t>
    </r>
    <r>
      <rPr>
        <vertAlign val="superscript"/>
        <sz val="11"/>
        <rFont val="Arial"/>
        <family val="2"/>
        <charset val="238"/>
        <scheme val="minor"/>
      </rPr>
      <t>3</t>
    </r>
    <r>
      <rPr>
        <sz val="11"/>
        <rFont val="Arial"/>
        <family val="2"/>
        <charset val="238"/>
        <scheme val="minor"/>
      </rPr>
      <t>, tj. 102,6 TWh), došlo v následujících letech ke stagnaci spotřeby a v letech 2007 - 2015 dokonce k výraznějšímu poklesu spotřeb. Stagnace a následný pokles spotřeb souvisel zejména se změnami v cenách energií, s ukončením státních dotací na plynofikaci, se snižováním tempa postupné plynofikace regionů, se snižováním energetické náročnosti odběrů (zateplování objektů, modernizace spotřebičů), s požadavkem na snižování ekonomických nákladů společností, s úsporami výdajů za energii v teplotně přechodných obdobích, s absencí významnějších projektů na připojování nových velkoodběratelů apod. Od roku 2015 do roku 2021 s výjimkou roku 2018 docházelo k postupnému nárůstu spotřeby až na 9,4 mld. m</t>
    </r>
    <r>
      <rPr>
        <vertAlign val="superscript"/>
        <sz val="11"/>
        <rFont val="Arial"/>
        <family val="2"/>
        <charset val="238"/>
        <scheme val="minor"/>
      </rPr>
      <t>3</t>
    </r>
    <r>
      <rPr>
        <sz val="11"/>
        <rFont val="Arial"/>
        <family val="2"/>
        <charset val="238"/>
        <scheme val="minor"/>
      </rPr>
      <t>, tj. 100,7 TWh. Tento nárůst však v roce 2022 vzhledem k probíhajícím válečným událostem na Ukrajině a s tím spojeným dopadem na energetiku skončil. V roce 2023 (a stejně i v roce 2024) dokonce klesla spotřeba zemního plynu na úroveň spotřeby roku 1992, kdy navíc ještě stále probíhaly dodávky svítiplynu v ročním objemu 1,6 mld. m</t>
    </r>
    <r>
      <rPr>
        <vertAlign val="superscript"/>
        <sz val="11"/>
        <rFont val="Arial"/>
        <family val="2"/>
        <charset val="238"/>
        <scheme val="minor"/>
      </rPr>
      <t>3</t>
    </r>
    <r>
      <rPr>
        <sz val="11"/>
        <rFont val="Arial"/>
        <family val="2"/>
        <charset val="238"/>
        <scheme val="minor"/>
      </rPr>
      <t>, tj. 7,4 TWh. Rok 2025 zanamenal sice meziroční nárůst ve výši 6,5 %, avšak proti roku 2021, tj. před válkou na Ukrajině, známená pokles o 23,6 %, což představuje 2,2 mld. m</t>
    </r>
    <r>
      <rPr>
        <vertAlign val="superscript"/>
        <sz val="11"/>
        <rFont val="Arial"/>
        <family val="2"/>
        <charset val="238"/>
        <scheme val="minor"/>
      </rPr>
      <t>3</t>
    </r>
    <r>
      <rPr>
        <sz val="11"/>
        <rFont val="Arial"/>
        <family val="2"/>
        <charset val="238"/>
        <scheme val="minor"/>
      </rPr>
      <t xml:space="preserve"> plynu. V roce 2006 byla naměřena maximální denní spotřeba zemního plynu 67,6 mil. m</t>
    </r>
    <r>
      <rPr>
        <vertAlign val="superscript"/>
        <sz val="11"/>
        <rFont val="Arial"/>
        <family val="2"/>
        <charset val="238"/>
        <scheme val="minor"/>
      </rPr>
      <t>3</t>
    </r>
    <r>
      <rPr>
        <sz val="11"/>
        <rFont val="Arial"/>
        <family val="2"/>
        <charset val="238"/>
        <scheme val="minor"/>
      </rPr>
      <t xml:space="preserve"> (713,3 GWh) a rok 2009 zaznamenal největší dosažený počet připojených zákazníků 2 871 547 (kapitola 12). Historická data doplňují průměrné teploty ovzduší v letech 1986 až 2025.</t>
    </r>
  </si>
  <si>
    <t xml:space="preserve"> Období</t>
  </si>
  <si>
    <t xml:space="preserve"> leden</t>
  </si>
  <si>
    <t xml:space="preserve"> březen</t>
  </si>
  <si>
    <t xml:space="preserve"> únor</t>
  </si>
  <si>
    <t xml:space="preserve"> duben</t>
  </si>
  <si>
    <t xml:space="preserve"> květen</t>
  </si>
  <si>
    <t xml:space="preserve"> červen</t>
  </si>
  <si>
    <t xml:space="preserve"> červenec</t>
  </si>
  <si>
    <t xml:space="preserve"> srpen</t>
  </si>
  <si>
    <t xml:space="preserve"> září</t>
  </si>
  <si>
    <t xml:space="preserve"> říjen</t>
  </si>
  <si>
    <t xml:space="preserve"> listopad</t>
  </si>
  <si>
    <t xml:space="preserve"> prosinec</t>
  </si>
  <si>
    <t xml:space="preserve"> I. Čtvrtletí</t>
  </si>
  <si>
    <t xml:space="preserve"> II. čtvrtletí</t>
  </si>
  <si>
    <t xml:space="preserve"> III. čtvrtletí</t>
  </si>
  <si>
    <t xml:space="preserve"> IV. čtvrtletí</t>
  </si>
  <si>
    <t xml:space="preserve"> I. pololetí</t>
  </si>
  <si>
    <t xml:space="preserve"> II. pololetí</t>
  </si>
  <si>
    <t xml:space="preserve"> rok</t>
  </si>
  <si>
    <t>Ostatní společnosti (NET4GAS, s.r.o., všechny LDS, výrobci plynu)</t>
  </si>
  <si>
    <t>Ostatní spol.*</t>
  </si>
  <si>
    <t xml:space="preserve"> Ostatní spol.</t>
  </si>
  <si>
    <t>Ostatní spol.</t>
  </si>
  <si>
    <t>průměr</t>
  </si>
  <si>
    <r>
      <t>Dodávky zemního plynu v roce 2025 probíhaly plynule podle požadavků zákazníků, a to podle základního odběrového stupně, který znamená nekrácený odběr podle smluvně sjednaného denního odběru plynu (vyhláška č. 344/2012 Sb., o stavu nouze v plynárenství a o způsobu zajištění bezpečnostního standardu dodávky plynu, ve znění pozdějších předpisů).
Tok zemního plynu ze zahraničí do plynárenské soustavy ČR (dovoz do ČR) dosáhl v roce 2025 hodnoty 8 476 mil. m</t>
    </r>
    <r>
      <rPr>
        <vertAlign val="superscript"/>
        <sz val="11"/>
        <rFont val="Arial"/>
        <family val="2"/>
        <charset val="238"/>
        <scheme val="minor"/>
      </rPr>
      <t>3</t>
    </r>
    <r>
      <rPr>
        <sz val="11"/>
        <rFont val="Arial"/>
        <family val="2"/>
        <charset val="238"/>
        <scheme val="minor"/>
      </rPr>
      <t xml:space="preserve"> (93 095 GWh), což představuje meziroční nárůst o 39,9 %. Nárůst byl způsoben následným vyšším vývozem plynu z ČR, a dále především výraznější poptávkou po plynu, a to zejména v zimním období. To bylo z pohledu dosažených teplot chladnější, než v předchozím roce. Pro dovoz zemního plynu k nám byly využity v roce 2025 pouze přeshraniční předávací stanice s Německem. Tok zemního plynu z plynárenské soustavy ČR (vývoz z ČR) do zahraničí představoval objem 1 296 mil. m</t>
    </r>
    <r>
      <rPr>
        <vertAlign val="superscript"/>
        <sz val="11"/>
        <rFont val="Arial"/>
        <family val="2"/>
        <charset val="238"/>
        <scheme val="minor"/>
      </rPr>
      <t>3</t>
    </r>
    <r>
      <rPr>
        <sz val="11"/>
        <rFont val="Arial"/>
        <family val="2"/>
        <charset val="238"/>
        <scheme val="minor"/>
      </rPr>
      <t>, tj. 14 244 GWh. Bilance plynárenské soustavy ČR jsou uvedeny v kapitole 3.
Tok zemního plynu ze zásobníků plynu (těžba plynu), které náleží do plynárenské soustavy ČR, dosáhl celkového množství 2 454 mil. m</t>
    </r>
    <r>
      <rPr>
        <vertAlign val="superscript"/>
        <sz val="11"/>
        <rFont val="Arial"/>
        <family val="2"/>
        <charset val="238"/>
        <scheme val="minor"/>
      </rPr>
      <t>3</t>
    </r>
    <r>
      <rPr>
        <sz val="11"/>
        <rFont val="Arial"/>
        <family val="2"/>
        <charset val="238"/>
        <scheme val="minor"/>
      </rPr>
      <t xml:space="preserve"> (26 732 GWh). Naopak tok zemního plynu do zásobníků plynu (vtláčení plynu) činil 2 587 mil. m</t>
    </r>
    <r>
      <rPr>
        <vertAlign val="superscript"/>
        <sz val="11"/>
        <rFont val="Arial"/>
        <family val="2"/>
        <charset val="238"/>
        <scheme val="minor"/>
      </rPr>
      <t>3</t>
    </r>
    <r>
      <rPr>
        <sz val="11"/>
        <rFont val="Arial"/>
        <family val="2"/>
        <charset val="238"/>
        <scheme val="minor"/>
      </rPr>
      <t xml:space="preserve"> (28 441 GWh). Stav provozních zásob na konci roku představoval u tuzemských zásobníků plynu hodnotu 2 263 mil. m</t>
    </r>
    <r>
      <rPr>
        <vertAlign val="superscript"/>
        <sz val="11"/>
        <rFont val="Arial"/>
        <family val="2"/>
        <charset val="238"/>
        <scheme val="minor"/>
      </rPr>
      <t>3</t>
    </r>
    <r>
      <rPr>
        <sz val="11"/>
        <rFont val="Arial"/>
        <family val="2"/>
        <charset val="238"/>
        <scheme val="minor"/>
      </rPr>
      <t xml:space="preserve"> (24 949 GWh). Samostatné toky plynu ze/do zásobníků plynu v roce 2025 a za posledních deset let jsou uvedeny v kapitole 4.
Celková výroba zemního plynu v ČR dosáhla 116 mil. m</t>
    </r>
    <r>
      <rPr>
        <vertAlign val="superscript"/>
        <sz val="11"/>
        <rFont val="Arial"/>
        <family val="2"/>
        <charset val="238"/>
        <scheme val="minor"/>
      </rPr>
      <t>3</t>
    </r>
    <r>
      <rPr>
        <sz val="11"/>
        <rFont val="Arial"/>
        <family val="2"/>
        <charset val="238"/>
        <scheme val="minor"/>
      </rPr>
      <t xml:space="preserve"> (1 261 GWh), čímž pokrývala 1,6 % celkové spotřeby plynu. Meziročně výroba zemního plynu stoupla o 2,3 %. Ve zprávě je také uvedena informace o výrobě ostatních plynů s dodávkou plynu do distribuční soustavy, dodávkou přímo připojeným zákazníkům a vlastní spotřebou výrobců plynu. Výrazně vzrostla výroba biometanu, která se produkcí 17 mil. m</t>
    </r>
    <r>
      <rPr>
        <vertAlign val="superscript"/>
        <sz val="11"/>
        <rFont val="Arial"/>
        <family val="2"/>
        <charset val="238"/>
        <scheme val="minor"/>
      </rPr>
      <t>3</t>
    </r>
    <r>
      <rPr>
        <sz val="11"/>
        <rFont val="Arial"/>
        <family val="2"/>
        <charset val="238"/>
        <scheme val="minor"/>
      </rPr>
      <t xml:space="preserve"> (179 GWh) podílela na celkové výrobě plynu 14,8 %. Všechny údaje včetně meziročního porovnání jsou zmíněny v kapitole 5.
Celková roční spotřeba zemního plynu v ČR dosáhla hodnoty 7 208 mil. m</t>
    </r>
    <r>
      <rPr>
        <vertAlign val="superscript"/>
        <sz val="11"/>
        <rFont val="Arial"/>
        <family val="2"/>
        <charset val="238"/>
        <scheme val="minor"/>
      </rPr>
      <t>3</t>
    </r>
    <r>
      <rPr>
        <sz val="11"/>
        <rFont val="Arial"/>
        <family val="2"/>
        <charset val="238"/>
        <scheme val="minor"/>
      </rPr>
      <t>, tj. 78 936 GWh (průměrná hodnota spalného tepla dosahovala v ČR 10,95 kWh/m</t>
    </r>
    <r>
      <rPr>
        <vertAlign val="superscript"/>
        <sz val="11"/>
        <rFont val="Arial"/>
        <family val="2"/>
        <charset val="238"/>
        <scheme val="minor"/>
      </rPr>
      <t>3</t>
    </r>
    <r>
      <rPr>
        <sz val="11"/>
        <rFont val="Arial"/>
        <family val="2"/>
        <charset val="238"/>
        <scheme val="minor"/>
      </rPr>
      <t>, tj. 39,43 MJ/m</t>
    </r>
    <r>
      <rPr>
        <vertAlign val="superscript"/>
        <sz val="11"/>
        <rFont val="Arial"/>
        <family val="2"/>
        <charset val="238"/>
        <scheme val="minor"/>
      </rPr>
      <t>3</t>
    </r>
    <r>
      <rPr>
        <sz val="11"/>
        <rFont val="Arial"/>
        <family val="2"/>
        <charset val="238"/>
        <scheme val="minor"/>
      </rPr>
      <t>). Proti roku 2024 došlo ke zvýšení skutečné spotřeby o 6,5 %. Průměrná roční teplota vykazovala hodnotu 9,0 °C s odchylkou +0,3 °C od dlouhodobého teplotního normálu a s odchylkou -1,5 °C od roku 2024. Podíl spotřeby v topném období představoval 70,9 % ze souhrnné roční spotřeby. Nejnižší měsíční spotřeba byla naměřena v červenci (268 mil. m</t>
    </r>
    <r>
      <rPr>
        <vertAlign val="superscript"/>
        <sz val="11"/>
        <rFont val="Arial"/>
        <family val="2"/>
        <charset val="238"/>
        <scheme val="minor"/>
      </rPr>
      <t>3</t>
    </r>
    <r>
      <rPr>
        <sz val="11"/>
        <rFont val="Arial"/>
        <family val="2"/>
        <charset val="238"/>
        <scheme val="minor"/>
      </rPr>
      <t>, tj. 2 958 GWh) a naopak nejvyšší v lednu (1 044 mil. m</t>
    </r>
    <r>
      <rPr>
        <vertAlign val="superscript"/>
        <sz val="11"/>
        <rFont val="Arial"/>
        <family val="2"/>
        <charset val="238"/>
        <scheme val="minor"/>
      </rPr>
      <t>3</t>
    </r>
    <r>
      <rPr>
        <sz val="11"/>
        <rFont val="Arial"/>
        <family val="2"/>
        <charset val="238"/>
        <scheme val="minor"/>
      </rPr>
      <t>, tj. 11 354 GWh). Výrazný nárůst spotřeby proti stejnému období roku 2024 byl zaznamenán především v únoru (35,9 %), březnu (14,7 %) a květnu (27,0 %) naopak největší pokles byl dosažen v listopadu (-6,9 %). Přepočtem na podmínky dlouhodobého teplotního normálu za pomoci teplotních gradientů dosáhla spotřeba zemního plynu v roce 2025 úrovně 7 323 mil. m</t>
    </r>
    <r>
      <rPr>
        <vertAlign val="superscript"/>
        <sz val="11"/>
        <rFont val="Arial"/>
        <family val="2"/>
        <charset val="238"/>
        <scheme val="minor"/>
      </rPr>
      <t>3</t>
    </r>
    <r>
      <rPr>
        <sz val="11"/>
        <rFont val="Arial"/>
        <family val="2"/>
        <charset val="238"/>
        <scheme val="minor"/>
      </rPr>
      <t>, tj. 80 198 GWh s meziročním nárůstem 0,5 %. Celkové vyhodnocení spotřeby zemního plynu v ČR v průběhu roku 2025 společně s meziročním porovnáním a vývojem spotřeby v posledních deseti letech doplněné o teploty ovzduší je uvedeno v kapitole 6.
Po třech letech poklesu a stagnace spotřeby plynu v České republice v roce 2025 došlo k většímu nárůstu, který byl ovlivněn chladnějším průběhem počasí. Spotřeba zemního plynu v ČR zaznamenávala v předešlých letech přes drobné výkyvy postupný nárůst. Ukončení nárůstu spojeného s největším poklesem spotřeby, a to o 20 %, završil rok 2022 a i v roce 2023 se spotřeba meziročně o více než desetinu opět snížila. Zatímco v roce 2021 byla zaznamenána nejvyšší hodnota spotřeby od roku 2005, od roku 2022 je její pokles ovlivněn válečným konfliktem na Ukrajině, jež měl nepříznivý dopad na energetické trhy. Česká republika byla nucena společně se všemi zeměmi EU koordinovat opatření právě ke snížení spotřeby zemního plynu. V létě roku 2022 přijala Rada EU nařízení, jehož cílem bylo snížit poptávku po plynu o 15 %. Česká republika požadavek na snížení meziroční poptávky po plynu s rezervou splnila.  Řada úsporných opatření a přechod zákazníků na jiné zdroje energie způsobily v posledních dvou letech meziroční pokles spotřeby zemního plynu v ČR. Tu, kromě již zmíněných aspektů, silně ovlivňuje také průběh dosažených atmosférických teplot, které se pohybovaly téměř po celé desetileté období nad dlouhodobým teplotním normálem (8,7 °C). Změna průměrné roční teploty o 1 °C představuje současně rozdíl ve spotřebě množství plynu cca 272 mil. m</t>
    </r>
    <r>
      <rPr>
        <vertAlign val="superscript"/>
        <sz val="11"/>
        <rFont val="Arial"/>
        <family val="2"/>
        <charset val="238"/>
        <scheme val="minor"/>
      </rPr>
      <t>3</t>
    </r>
    <r>
      <rPr>
        <sz val="11"/>
        <rFont val="Arial"/>
        <family val="2"/>
        <charset val="238"/>
        <scheme val="minor"/>
      </rPr>
      <t xml:space="preserve"> (2 976 GWh). </t>
    </r>
  </si>
  <si>
    <t>V roce 2020 proběhl první zkušební provoz vtáčení biometanu do distribuční soustavy. 
Záporná hodnota vlastní spotřeby výrobců plynu v roce 2025 byla způsobena plněním biometanu do lahví v jiném období, než docházelo k vlastní spotřebě.</t>
  </si>
  <si>
    <t>Roční zpráva o provozu 
plynárenské soustavy České republiky</t>
  </si>
  <si>
    <t>Energetický regulační úřad (ERÚ) zveřejňuje Roční zprávu o provozu plynárenské soustavy ČR za rok 2025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ERÚ v této zprávě uvádí všechna dostupná provozně technická data, která představují fyzické toky plynu. Údaje pro roční zprávu ERÚ získává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V rámci svých kompetencí, určených § 20a odst. 4 písm. e) energetického zákona, zpracovává operátor trhu své měsíční a roční statistiky o trhu s elektřinou a o trhu s plynem, které doplňují statistiky Energetického regulačního úřadu o obchodní údaje.
Veškerá data vycházejí z podkladů od licencovaných subjektů: výrobců plynu, provozovatelů distribučních soustav, přepravní soustavy, zásobníků plynu a operátora trhu.
Roční zpráva o provozu plynárenské soustavy ČR za rok 2025 navazuje na zprávy vydané ERÚ v předchozích letech a přináší informace o základních ukazatelích v plynárenství za rok 2025 včetně jejich vývoje za posledních deset let. Jednotlivé kapitoly obsahují statistická data o bilanci, výrobě a spotřebě plynu podle příslušných kategorií včetně spotřeby plynu na výrobu elektřiny. Zpráva dále obsahuje vyhodnocení přeshraničních toků plynu, uskladnění plynu, některá krajská vyhodnocení a tarifní statistiky. Roční zpráva za rok 2025 vychází z dat zprávy za IV. čtvrtletí 2025 a obsahuje některé zpřesněné údaje.
Případné dotazy či připomínky zasílejte Oddělení statistiky a sledování kvality na e-mailovou adresu plyn.statistika@eru.gov.cz.</t>
  </si>
  <si>
    <t>Poznámka: Zdroj dat za rok 2016 poskytl Český plynárenský svaz. Údaje o dodávkách do CNG stanic jsou v celé kapitole č. 8. zahrnuty do jednotlivých kategorií odběru.</t>
  </si>
  <si>
    <t>V letech 1956 - 1996 byla kategorie velkoodběru doplněna o dodávky zemního plynu na výrobu svítiplynu.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</si>
</sst>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0.0%"/>
    <numFmt numFmtId="165" formatCode="0.000"/>
    <numFmt numFmtId="166" formatCode="0.0"/>
    <numFmt numFmtId="167" formatCode="#,##0.0"/>
    <numFmt numFmtId="168" formatCode="d/m;@"/>
    <numFmt numFmtId="169" formatCode="0.0000"/>
    <numFmt numFmtId="170" formatCode="#,##0.000"/>
    <numFmt numFmtId="171" formatCode="#,##0.000000"/>
    <numFmt numFmtId="172" formatCode="h:mm;@"/>
    <numFmt numFmtId="173" formatCode="#,##0.0000"/>
    <numFmt numFmtId="174" formatCode="#,##0_ ;\-#,##0\ "/>
    <numFmt numFmtId="175" formatCode="\$#,##0\ ;\(\$#,##0\)"/>
    <numFmt numFmtId="176" formatCode="#,##0.00000"/>
    <numFmt numFmtId="177" formatCode="#,##0.000000000"/>
    <numFmt numFmtId="178" formatCode="#,##0.0000000"/>
    <numFmt numFmtId="179" formatCode="0.00%;[Red]\-0.00%"/>
    <numFmt numFmtId="180" formatCode="#,###,##0.00;[Red]\-#,###,##0.00"/>
    <numFmt numFmtId="181" formatCode="#,###,##0;[Red]\-#,###,##0"/>
    <numFmt numFmtId="182" formatCode="#,##0.0_);[Red]\(#,##0.0\)"/>
    <numFmt numFmtId="183" formatCode="&quot;$&quot;#,##0.00"/>
    <numFmt numFmtId="184" formatCode="_-* #,##0\ _C_Z_K_-;\-* #,##0\ _C_Z_K_-;_-* &quot;-&quot;\ _C_Z_K_-;_-@_-"/>
    <numFmt numFmtId="185" formatCode="\$#,##0.00\ ;\(\$#,##0.00\)"/>
    <numFmt numFmtId="186" formatCode="_-* #,##0\ _F_-;\-* #,##0\ _F_-;_-* &quot;-&quot;\ _F_-;_-@_-"/>
    <numFmt numFmtId="187" formatCode="_-* #,##0.00\ _F_-;\-* #,##0.00\ _F_-;_-* &quot;-&quot;??\ _F_-;_-@_-"/>
    <numFmt numFmtId="188" formatCode="_-* #,##0\ &quot;F&quot;_-;\-* #,##0\ &quot;F&quot;_-;_-* &quot;-&quot;\ &quot;F&quot;_-;_-@_-"/>
    <numFmt numFmtId="189" formatCode="_-* #,##0.00\ &quot;F&quot;_-;\-* #,##0.00\ &quot;F&quot;_-;_-* &quot;-&quot;??\ &quot;F&quot;_-;_-@_-"/>
    <numFmt numFmtId="190" formatCode="#,##0\ &quot;Kc&quot;;\-#,##0\ &quot;Kc&quot;"/>
    <numFmt numFmtId="191" formatCode="0.00_);[Red]\-0.00"/>
  </numFmts>
  <fonts count="234">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8"/>
      <name val="Arial"/>
      <family val="2"/>
      <charset val="238"/>
    </font>
    <font>
      <u/>
      <sz val="10"/>
      <color indexed="12"/>
      <name val="Arial"/>
      <family val="2"/>
      <charset val="238"/>
    </font>
    <font>
      <sz val="10"/>
      <color indexed="8"/>
      <name val="Arial"/>
      <family val="2"/>
    </font>
    <font>
      <b/>
      <sz val="10"/>
      <color indexed="8"/>
      <name val="Arial"/>
      <family val="2"/>
    </font>
    <font>
      <sz val="10"/>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0"/>
      <color rgb="FF000000"/>
      <name val="Tahoma"/>
      <family val="2"/>
      <charset val="238"/>
    </font>
    <font>
      <b/>
      <sz val="10"/>
      <color rgb="FF000000"/>
      <name val="Tahoma"/>
      <family val="2"/>
      <charset val="238"/>
    </font>
    <font>
      <sz val="8"/>
      <name val="Arial Narrow"/>
      <family val="2"/>
      <charset val="238"/>
    </font>
    <font>
      <b/>
      <sz val="8"/>
      <name val="Arial Narrow"/>
      <family val="2"/>
      <charset val="238"/>
    </font>
    <font>
      <b/>
      <sz val="8"/>
      <color theme="9" tint="-0.249977111117893"/>
      <name val="Arial Narrow"/>
      <family val="2"/>
      <charset val="238"/>
    </font>
    <font>
      <sz val="10"/>
      <name val="Arial Narrow"/>
      <family val="2"/>
      <charset val="238"/>
    </font>
    <font>
      <sz val="8"/>
      <color theme="8" tint="-0.249977111117893"/>
      <name val="Arial Narrow"/>
      <family val="2"/>
      <charset val="238"/>
    </font>
    <font>
      <sz val="8"/>
      <color theme="1" tint="0.499984740745262"/>
      <name val="Arial Narrow"/>
      <family val="2"/>
      <charset val="238"/>
    </font>
    <font>
      <sz val="8"/>
      <color theme="1"/>
      <name val="Arial Narrow"/>
      <family val="2"/>
      <charset val="238"/>
    </font>
    <font>
      <b/>
      <sz val="12"/>
      <color theme="8" tint="-0.499984740745262"/>
      <name val="Arial Narrow"/>
      <family val="2"/>
      <charset val="238"/>
    </font>
    <font>
      <b/>
      <sz val="12"/>
      <name val="Arial Narrow"/>
      <family val="2"/>
      <charset val="238"/>
    </font>
    <font>
      <sz val="8"/>
      <color theme="0"/>
      <name val="Arial Narrow"/>
      <family val="2"/>
      <charset val="238"/>
    </font>
    <font>
      <sz val="8"/>
      <color theme="0" tint="-0.499984740745262"/>
      <name val="Arial Narrow"/>
      <family val="2"/>
      <charset val="238"/>
    </font>
    <font>
      <sz val="8"/>
      <color rgb="FFFF0000"/>
      <name val="Arial Narrow"/>
      <family val="2"/>
      <charset val="238"/>
    </font>
    <font>
      <sz val="10"/>
      <color rgb="FF000000"/>
      <name val="Arial Narrow"/>
      <family val="2"/>
      <charset val="238"/>
    </font>
    <font>
      <b/>
      <sz val="10"/>
      <color rgb="FF000000"/>
      <name val="Arial Narrow"/>
      <family val="2"/>
      <charset val="238"/>
    </font>
    <font>
      <sz val="8"/>
      <color theme="4" tint="-0.249977111117893"/>
      <name val="Arial Narrow"/>
      <family val="2"/>
      <charset val="238"/>
    </font>
    <font>
      <sz val="8"/>
      <color theme="4" tint="-0.499984740745262"/>
      <name val="Arial Narrow"/>
      <family val="2"/>
      <charset val="238"/>
    </font>
    <font>
      <sz val="10"/>
      <name val="Arial CE"/>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sz val="8"/>
      <color rgb="FF00B0F0"/>
      <name val="Arial Narrow"/>
      <family val="2"/>
      <charset val="238"/>
    </font>
    <font>
      <b/>
      <sz val="8"/>
      <color theme="0"/>
      <name val="Arial Narrow"/>
      <family val="2"/>
      <charset val="238"/>
    </font>
    <font>
      <sz val="11"/>
      <name val="Arial"/>
      <family val="2"/>
      <charset val="238"/>
      <scheme val="minor"/>
    </font>
    <font>
      <sz val="8"/>
      <name val="Arial"/>
      <family val="2"/>
      <charset val="238"/>
      <scheme val="minor"/>
    </font>
    <font>
      <sz val="8"/>
      <color rgb="FF00B0F0"/>
      <name val="Arial"/>
      <family val="2"/>
      <charset val="238"/>
      <scheme val="minor"/>
    </font>
    <font>
      <sz val="8"/>
      <color theme="4" tint="-0.499984740745262"/>
      <name val="Arial"/>
      <family val="2"/>
      <charset val="238"/>
      <scheme val="minor"/>
    </font>
    <font>
      <b/>
      <sz val="12"/>
      <color theme="0"/>
      <name val="Arial"/>
      <family val="2"/>
      <charset val="238"/>
      <scheme val="minor"/>
    </font>
    <font>
      <sz val="8"/>
      <color theme="0"/>
      <name val="Arial"/>
      <family val="2"/>
      <charset val="238"/>
      <scheme val="minor"/>
    </font>
    <font>
      <b/>
      <sz val="12"/>
      <name val="Arial"/>
      <family val="2"/>
      <charset val="238"/>
      <scheme val="minor"/>
    </font>
    <font>
      <sz val="10"/>
      <name val="Arial"/>
      <family val="2"/>
      <charset val="238"/>
      <scheme val="minor"/>
    </font>
    <font>
      <vertAlign val="superscript"/>
      <sz val="8"/>
      <name val="Arial"/>
      <family val="2"/>
      <charset val="238"/>
      <scheme val="minor"/>
    </font>
    <font>
      <sz val="8"/>
      <color theme="9" tint="-0.249977111117893"/>
      <name val="Arial"/>
      <family val="2"/>
      <charset val="238"/>
      <scheme val="minor"/>
    </font>
    <font>
      <sz val="8"/>
      <color theme="5" tint="-0.249977111117893"/>
      <name val="Arial"/>
      <family val="2"/>
      <charset val="238"/>
      <scheme val="minor"/>
    </font>
    <font>
      <sz val="8"/>
      <color theme="1" tint="0.499984740745262"/>
      <name val="Arial"/>
      <family val="2"/>
      <charset val="238"/>
      <scheme val="minor"/>
    </font>
    <font>
      <sz val="12"/>
      <name val="Arial"/>
      <family val="2"/>
      <charset val="238"/>
      <scheme val="minor"/>
    </font>
    <font>
      <b/>
      <sz val="14"/>
      <name val="Arial"/>
      <family val="2"/>
      <charset val="238"/>
      <scheme val="minor"/>
    </font>
    <font>
      <b/>
      <sz val="8"/>
      <name val="Arial"/>
      <family val="2"/>
      <charset val="238"/>
      <scheme val="minor"/>
    </font>
    <font>
      <b/>
      <sz val="8"/>
      <color theme="9" tint="-0.249977111117893"/>
      <name val="Arial"/>
      <family val="2"/>
      <charset val="238"/>
      <scheme val="minor"/>
    </font>
    <font>
      <sz val="8"/>
      <color theme="4" tint="-0.249977111117893"/>
      <name val="Arial"/>
      <family val="2"/>
      <charset val="238"/>
      <scheme val="minor"/>
    </font>
    <font>
      <b/>
      <i/>
      <sz val="8"/>
      <color rgb="FF00B0F0"/>
      <name val="Arial"/>
      <family val="2"/>
      <charset val="238"/>
      <scheme val="minor"/>
    </font>
    <font>
      <sz val="10"/>
      <color theme="0"/>
      <name val="Arial"/>
      <family val="2"/>
      <charset val="238"/>
      <scheme val="minor"/>
    </font>
    <font>
      <sz val="9"/>
      <name val="Arial"/>
      <family val="2"/>
      <charset val="238"/>
      <scheme val="minor"/>
    </font>
    <font>
      <sz val="10"/>
      <color rgb="FF00B0F0"/>
      <name val="Arial"/>
      <family val="2"/>
      <charset val="238"/>
      <scheme val="minor"/>
    </font>
    <font>
      <b/>
      <sz val="10"/>
      <name val="Arial"/>
      <family val="2"/>
      <charset val="238"/>
      <scheme val="minor"/>
    </font>
    <font>
      <b/>
      <sz val="8"/>
      <color theme="0"/>
      <name val="Arial"/>
      <family val="2"/>
      <charset val="238"/>
      <scheme val="minor"/>
    </font>
    <font>
      <sz val="8"/>
      <color theme="1" tint="0.34998626667073579"/>
      <name val="Arial"/>
      <family val="2"/>
      <charset val="238"/>
      <scheme val="minor"/>
    </font>
    <font>
      <sz val="8"/>
      <color theme="1"/>
      <name val="Arial"/>
      <family val="2"/>
      <charset val="238"/>
      <scheme val="minor"/>
    </font>
    <font>
      <b/>
      <sz val="8"/>
      <color theme="1"/>
      <name val="Arial"/>
      <family val="2"/>
      <charset val="238"/>
      <scheme val="minor"/>
    </font>
    <font>
      <sz val="8"/>
      <color theme="8" tint="-0.249977111117893"/>
      <name val="Arial"/>
      <family val="2"/>
      <charset val="238"/>
      <scheme val="minor"/>
    </font>
    <font>
      <sz val="12"/>
      <color theme="4" tint="-0.249977111117893"/>
      <name val="Arial"/>
      <family val="2"/>
      <charset val="238"/>
      <scheme val="minor"/>
    </font>
    <font>
      <b/>
      <sz val="8"/>
      <color indexed="9"/>
      <name val="Arial"/>
      <family val="2"/>
      <charset val="238"/>
      <scheme val="minor"/>
    </font>
    <font>
      <sz val="12"/>
      <color theme="1"/>
      <name val="Arial"/>
      <family val="2"/>
      <charset val="238"/>
      <scheme val="minor"/>
    </font>
    <font>
      <b/>
      <sz val="12"/>
      <color theme="1"/>
      <name val="Arial"/>
      <family val="2"/>
      <charset val="238"/>
      <scheme val="minor"/>
    </font>
    <font>
      <b/>
      <sz val="8"/>
      <color rgb="FF00B0F0"/>
      <name val="Arial"/>
      <family val="2"/>
      <charset val="238"/>
      <scheme val="minor"/>
    </font>
    <font>
      <sz val="12"/>
      <color theme="4" tint="-0.499984740745262"/>
      <name val="Arial"/>
      <family val="2"/>
      <charset val="238"/>
      <scheme val="minor"/>
    </font>
    <font>
      <b/>
      <sz val="12"/>
      <color theme="8" tint="-0.499984740745262"/>
      <name val="Arial"/>
      <family val="2"/>
      <charset val="238"/>
      <scheme val="minor"/>
    </font>
    <font>
      <sz val="8"/>
      <color theme="3" tint="0.39997558519241921"/>
      <name val="Arial"/>
      <family val="2"/>
      <charset val="238"/>
      <scheme val="minor"/>
    </font>
    <font>
      <sz val="9"/>
      <color theme="0"/>
      <name val="Arial"/>
      <family val="2"/>
      <charset val="238"/>
      <scheme val="minor"/>
    </font>
    <font>
      <sz val="8"/>
      <color theme="0" tint="-0.34998626667073579"/>
      <name val="Arial"/>
      <family val="2"/>
      <charset val="238"/>
      <scheme val="minor"/>
    </font>
    <font>
      <sz val="10"/>
      <color theme="4" tint="-0.249977111117893"/>
      <name val="Arial"/>
      <family val="2"/>
      <charset val="238"/>
      <scheme val="minor"/>
    </font>
    <font>
      <sz val="8"/>
      <color rgb="FFFF0000"/>
      <name val="Arial"/>
      <family val="2"/>
      <charset val="238"/>
      <scheme val="minor"/>
    </font>
    <font>
      <i/>
      <sz val="8"/>
      <name val="Arial"/>
      <family val="2"/>
      <charset val="238"/>
      <scheme val="minor"/>
    </font>
    <font>
      <sz val="11"/>
      <color rgb="FF000000"/>
      <name val="Arial"/>
      <family val="2"/>
      <charset val="238"/>
      <scheme val="minor"/>
    </font>
    <font>
      <sz val="8"/>
      <color theme="5" tint="-0.499984740745262"/>
      <name val="Arial"/>
      <family val="2"/>
      <charset val="238"/>
      <scheme val="minor"/>
    </font>
    <font>
      <i/>
      <sz val="8"/>
      <color theme="1"/>
      <name val="Arial"/>
      <family val="2"/>
      <charset val="238"/>
      <scheme val="minor"/>
    </font>
    <font>
      <sz val="12"/>
      <color theme="3" tint="0.39997558519241921"/>
      <name val="Arial"/>
      <family val="2"/>
      <charset val="238"/>
      <scheme val="minor"/>
    </font>
    <font>
      <sz val="7"/>
      <name val="Arial"/>
      <family val="2"/>
      <charset val="238"/>
      <scheme val="minor"/>
    </font>
    <font>
      <sz val="8"/>
      <color theme="1" tint="0.249977111117893"/>
      <name val="Arial"/>
      <family val="2"/>
      <charset val="238"/>
      <scheme val="minor"/>
    </font>
    <font>
      <sz val="10"/>
      <color theme="1" tint="0.34998626667073579"/>
      <name val="Arial"/>
      <family val="2"/>
      <charset val="238"/>
      <scheme val="minor"/>
    </font>
    <font>
      <sz val="8"/>
      <color theme="2" tint="-0.749992370372631"/>
      <name val="Arial"/>
      <family val="2"/>
      <charset val="238"/>
      <scheme val="minor"/>
    </font>
    <font>
      <sz val="10"/>
      <color theme="1" tint="0.249977111117893"/>
      <name val="Arial"/>
      <family val="2"/>
      <charset val="238"/>
      <scheme val="minor"/>
    </font>
    <font>
      <sz val="10"/>
      <color theme="2" tint="-0.749992370372631"/>
      <name val="Arial"/>
      <family val="2"/>
      <charset val="238"/>
      <scheme val="minor"/>
    </font>
    <font>
      <sz val="7"/>
      <color theme="1"/>
      <name val="Arial"/>
      <family val="2"/>
      <charset val="238"/>
      <scheme val="minor"/>
    </font>
    <font>
      <b/>
      <sz val="12"/>
      <color theme="4" tint="-0.249977111117893"/>
      <name val="Arial"/>
      <family val="2"/>
      <charset val="238"/>
      <scheme val="minor"/>
    </font>
    <font>
      <sz val="10"/>
      <color theme="1"/>
      <name val="Arial"/>
      <family val="2"/>
      <charset val="238"/>
      <scheme val="minor"/>
    </font>
    <font>
      <sz val="9.6"/>
      <name val="Arial"/>
      <family val="2"/>
      <charset val="238"/>
      <scheme val="minor"/>
    </font>
    <font>
      <sz val="7.5"/>
      <name val="Arial"/>
      <family val="2"/>
      <charset val="238"/>
      <scheme val="minor"/>
    </font>
    <font>
      <sz val="12"/>
      <name val="Arial Narrow"/>
      <family val="2"/>
      <charset val="238"/>
    </font>
    <font>
      <b/>
      <i/>
      <sz val="8"/>
      <color rgb="FF000099"/>
      <name val="Arial"/>
      <family val="2"/>
      <charset val="238"/>
      <scheme val="minor"/>
    </font>
    <font>
      <sz val="11"/>
      <color rgb="FF006100"/>
      <name val="Arial"/>
      <family val="2"/>
      <charset val="238"/>
      <scheme val="minor"/>
    </font>
    <font>
      <sz val="11"/>
      <color rgb="FF9C6500"/>
      <name val="Arial"/>
      <family val="2"/>
      <charset val="238"/>
      <scheme val="minor"/>
    </font>
    <font>
      <b/>
      <sz val="10"/>
      <color theme="3"/>
      <name val="Arial"/>
      <family val="2"/>
      <charset val="238"/>
      <scheme val="minor"/>
    </font>
    <font>
      <sz val="10"/>
      <color theme="4"/>
      <name val="Arial"/>
      <family val="2"/>
      <charset val="238"/>
      <scheme val="minor"/>
    </font>
    <font>
      <sz val="10"/>
      <color theme="3"/>
      <name val="Arial"/>
      <family val="2"/>
      <charset val="238"/>
      <scheme val="minor"/>
    </font>
    <font>
      <sz val="10"/>
      <color rgb="FF005DA2"/>
      <name val="Arial"/>
      <family val="2"/>
      <charset val="238"/>
      <scheme val="minor"/>
    </font>
    <font>
      <b/>
      <sz val="10"/>
      <color rgb="FF005DA2"/>
      <name val="Arial"/>
      <family val="2"/>
      <charset val="238"/>
      <scheme val="minor"/>
    </font>
    <font>
      <sz val="10"/>
      <name val="Arial CE"/>
      <family val="2"/>
      <charset val="238"/>
    </font>
    <font>
      <sz val="10"/>
      <name val="Helv"/>
      <charset val="238"/>
    </font>
    <font>
      <sz val="10"/>
      <name val="MS Sans Serif"/>
      <family val="2"/>
      <charset val="238"/>
    </font>
    <font>
      <sz val="11"/>
      <color indexed="8"/>
      <name val="Calibri"/>
      <family val="2"/>
      <charset val="238"/>
    </font>
    <font>
      <sz val="11"/>
      <color indexed="9"/>
      <name val="Calibri"/>
      <family val="2"/>
      <charset val="238"/>
    </font>
    <font>
      <sz val="11"/>
      <color indexed="8"/>
      <name val="Calibri"/>
      <family val="2"/>
    </font>
    <font>
      <sz val="11"/>
      <color indexed="9"/>
      <name val="Calibri"/>
      <family val="2"/>
    </font>
    <font>
      <b/>
      <sz val="8"/>
      <name val="Arial CE"/>
      <family val="2"/>
      <charset val="238"/>
    </font>
    <font>
      <sz val="8"/>
      <name val="Times New Roman"/>
      <family val="1"/>
      <charset val="238"/>
    </font>
    <font>
      <b/>
      <sz val="10"/>
      <name val="Univers CE"/>
      <family val="2"/>
      <charset val="238"/>
    </font>
    <font>
      <b/>
      <sz val="11"/>
      <color indexed="8"/>
      <name val="Calibri"/>
      <family val="2"/>
      <charset val="238"/>
    </font>
    <font>
      <sz val="12"/>
      <name val="System"/>
      <family val="2"/>
      <charset val="238"/>
    </font>
    <font>
      <b/>
      <sz val="10"/>
      <name val="MS Sans Serif"/>
      <family val="2"/>
      <charset val="238"/>
    </font>
    <font>
      <sz val="10"/>
      <name val="MS Serif"/>
      <family val="1"/>
      <charset val="238"/>
    </font>
    <font>
      <sz val="10"/>
      <name val="MS Serif"/>
      <family val="1"/>
    </font>
    <font>
      <sz val="10"/>
      <name val="Courier"/>
      <family val="1"/>
      <charset val="238"/>
    </font>
    <font>
      <sz val="10"/>
      <name val="Courier"/>
      <family val="3"/>
    </font>
    <font>
      <sz val="11"/>
      <color theme="1"/>
      <name val="Arial"/>
      <family val="2"/>
      <charset val="238"/>
    </font>
    <font>
      <b/>
      <sz val="11"/>
      <color indexed="8"/>
      <name val="Calibri"/>
      <family val="2"/>
    </font>
    <font>
      <sz val="10"/>
      <color indexed="16"/>
      <name val="MS Serif"/>
      <family val="1"/>
      <charset val="238"/>
    </font>
    <font>
      <sz val="10"/>
      <color indexed="16"/>
      <name val="MS Serif"/>
      <family val="1"/>
    </font>
    <font>
      <sz val="8"/>
      <name val="Arial"/>
      <family val="2"/>
    </font>
    <font>
      <b/>
      <sz val="12"/>
      <name val="Arial"/>
      <family val="2"/>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4"/>
      <name val="Arial CE"/>
      <family val="2"/>
      <charset val="238"/>
    </font>
    <font>
      <b/>
      <sz val="18"/>
      <name val="System"/>
      <family val="2"/>
      <charset val="238"/>
    </font>
    <font>
      <b/>
      <sz val="12"/>
      <name val="System"/>
      <family val="2"/>
      <charset val="238"/>
    </font>
    <font>
      <b/>
      <sz val="18"/>
      <color indexed="62"/>
      <name val="Cambria"/>
      <family val="2"/>
      <charset val="238"/>
    </font>
    <font>
      <sz val="11"/>
      <color indexed="19"/>
      <name val="Calibri"/>
      <family val="2"/>
      <charset val="238"/>
    </font>
    <font>
      <sz val="10"/>
      <name val="Times New Roman"/>
      <family val="1"/>
      <charset val="238"/>
    </font>
    <font>
      <sz val="11"/>
      <color theme="1"/>
      <name val="Arial"/>
      <family val="2"/>
      <scheme val="minor"/>
    </font>
    <font>
      <sz val="12"/>
      <name val="Times New Roman"/>
      <family val="1"/>
      <charset val="238"/>
    </font>
    <font>
      <sz val="11"/>
      <color indexed="10"/>
      <name val="Calibri"/>
      <family val="2"/>
      <charset val="238"/>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b/>
      <sz val="16"/>
      <color indexed="23"/>
      <name val="Arial"/>
      <family val="2"/>
      <charset val="238"/>
    </font>
    <font>
      <sz val="8"/>
      <color indexed="14"/>
      <name val="Arial"/>
      <family val="2"/>
    </font>
    <font>
      <b/>
      <sz val="18"/>
      <color indexed="62"/>
      <name val="Cambria"/>
      <family val="2"/>
    </font>
    <font>
      <sz val="11"/>
      <color indexed="17"/>
      <name val="Calibri"/>
      <family val="2"/>
      <charset val="238"/>
    </font>
    <font>
      <sz val="10"/>
      <name val="Helv"/>
    </font>
    <font>
      <b/>
      <sz val="8"/>
      <color indexed="8"/>
      <name val="Helv"/>
    </font>
    <font>
      <sz val="11"/>
      <color indexed="62"/>
      <name val="Calibri"/>
      <family val="2"/>
      <charset val="238"/>
    </font>
    <font>
      <b/>
      <sz val="11"/>
      <color indexed="10"/>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11"/>
      <name val="Arial"/>
      <family val="2"/>
      <charset val="238"/>
      <scheme val="minor"/>
    </font>
    <font>
      <sz val="8"/>
      <color theme="0" tint="-0.249977111117893"/>
      <name val="Arial"/>
      <family val="2"/>
      <charset val="238"/>
      <scheme val="minor"/>
    </font>
    <font>
      <sz val="11"/>
      <color theme="0"/>
      <name val="Arial"/>
      <family val="2"/>
      <charset val="238"/>
      <scheme val="minor"/>
    </font>
    <font>
      <sz val="12"/>
      <color rgb="FF000000"/>
      <name val="Arial"/>
      <family val="2"/>
      <charset val="238"/>
      <scheme val="minor"/>
    </font>
    <font>
      <sz val="10"/>
      <color theme="0"/>
      <name val="Arial Narrow"/>
      <family val="2"/>
      <charset val="238"/>
    </font>
    <font>
      <b/>
      <sz val="7"/>
      <name val="Arial"/>
      <family val="2"/>
      <charset val="238"/>
      <scheme val="minor"/>
    </font>
    <font>
      <sz val="10"/>
      <color rgb="FFFF0000"/>
      <name val="Arial"/>
      <family val="2"/>
      <charset val="238"/>
      <scheme val="minor"/>
    </font>
    <font>
      <sz val="12"/>
      <color theme="0"/>
      <name val="Arial"/>
      <family val="2"/>
      <charset val="238"/>
      <scheme val="minor"/>
    </font>
    <font>
      <sz val="16"/>
      <name val="Arial"/>
      <family val="2"/>
      <charset val="238"/>
    </font>
    <font>
      <b/>
      <sz val="14"/>
      <color theme="3"/>
      <name val="Arial"/>
      <family val="2"/>
      <charset val="238"/>
      <scheme val="minor"/>
    </font>
    <font>
      <b/>
      <i/>
      <sz val="10"/>
      <color theme="3"/>
      <name val="Arial"/>
      <family val="2"/>
      <charset val="238"/>
      <scheme val="minor"/>
    </font>
    <font>
      <sz val="8"/>
      <color theme="3"/>
      <name val="Arial"/>
      <family val="2"/>
      <charset val="238"/>
      <scheme val="minor"/>
    </font>
    <font>
      <sz val="12"/>
      <color theme="3"/>
      <name val="Arial"/>
      <family val="2"/>
      <charset val="238"/>
      <scheme val="minor"/>
    </font>
    <font>
      <sz val="8"/>
      <color theme="3"/>
      <name val="Arial Narrow"/>
      <family val="2"/>
      <charset val="238"/>
    </font>
    <font>
      <b/>
      <vertAlign val="superscript"/>
      <sz val="8"/>
      <name val="Arial"/>
      <family val="2"/>
      <charset val="238"/>
      <scheme val="minor"/>
    </font>
    <font>
      <b/>
      <sz val="14"/>
      <color theme="4"/>
      <name val="Arial"/>
      <family val="2"/>
      <charset val="238"/>
      <scheme val="minor"/>
    </font>
    <font>
      <sz val="8"/>
      <color rgb="FF596387"/>
      <name val="Arial"/>
      <family val="2"/>
      <charset val="238"/>
      <scheme val="minor"/>
    </font>
    <font>
      <b/>
      <sz val="8"/>
      <color theme="4" tint="-0.499984740745262"/>
      <name val="Arial"/>
      <family val="2"/>
      <charset val="238"/>
      <scheme val="minor"/>
    </font>
    <font>
      <b/>
      <sz val="8"/>
      <color theme="2" tint="-0.749992370372631"/>
      <name val="Arial"/>
      <family val="2"/>
      <charset val="238"/>
      <scheme val="minor"/>
    </font>
    <font>
      <b/>
      <vertAlign val="superscript"/>
      <sz val="8"/>
      <color theme="4" tint="-0.499984740745262"/>
      <name val="Arial"/>
      <family val="2"/>
      <charset val="238"/>
      <scheme val="minor"/>
    </font>
    <font>
      <b/>
      <sz val="12"/>
      <color theme="4" tint="-0.499984740745262"/>
      <name val="Arial"/>
      <family val="2"/>
      <charset val="238"/>
      <scheme val="minor"/>
    </font>
    <font>
      <b/>
      <sz val="8"/>
      <color theme="3"/>
      <name val="Arial"/>
      <family val="2"/>
      <charset val="238"/>
      <scheme val="minor"/>
    </font>
    <font>
      <b/>
      <sz val="4.5"/>
      <name val="Arial"/>
      <family val="2"/>
      <charset val="238"/>
      <scheme val="minor"/>
    </font>
    <font>
      <b/>
      <sz val="16"/>
      <color theme="3"/>
      <name val="Arial"/>
      <family val="2"/>
      <charset val="238"/>
      <scheme val="minor"/>
    </font>
    <font>
      <vertAlign val="superscript"/>
      <sz val="11"/>
      <name val="Arial"/>
      <family val="2"/>
      <charset val="238"/>
      <scheme val="minor"/>
    </font>
    <font>
      <b/>
      <sz val="10"/>
      <color rgb="FF1A3366"/>
      <name val="Arial"/>
      <family val="2"/>
      <charset val="238"/>
      <scheme val="minor"/>
    </font>
    <font>
      <sz val="16"/>
      <color rgb="FF1A3366"/>
      <name val="Arial"/>
      <family val="2"/>
      <charset val="238"/>
      <scheme val="minor"/>
    </font>
    <font>
      <b/>
      <sz val="24"/>
      <color rgb="FF1A3366"/>
      <name val="Arial"/>
      <family val="2"/>
      <charset val="238"/>
    </font>
    <font>
      <b/>
      <sz val="16"/>
      <color rgb="FF1A3366"/>
      <name val="Arial"/>
      <family val="2"/>
      <charset val="238"/>
      <scheme val="minor"/>
    </font>
    <font>
      <sz val="8"/>
      <color rgb="FF1A3366"/>
      <name val="Arial"/>
      <family val="2"/>
      <charset val="238"/>
      <scheme val="minor"/>
    </font>
    <font>
      <b/>
      <sz val="14"/>
      <color rgb="FF1A3366"/>
      <name val="Arial"/>
      <family val="2"/>
      <charset val="238"/>
      <scheme val="minor"/>
    </font>
    <font>
      <b/>
      <sz val="8"/>
      <color rgb="FF1A3366"/>
      <name val="Arial"/>
      <family val="2"/>
      <charset val="238"/>
      <scheme val="minor"/>
    </font>
    <font>
      <sz val="10"/>
      <color rgb="FF1A3366"/>
      <name val="Arial"/>
      <family val="2"/>
      <charset val="238"/>
      <scheme val="minor"/>
    </font>
    <font>
      <b/>
      <sz val="12"/>
      <color rgb="FF1A3366"/>
      <name val="Arial"/>
      <family val="2"/>
      <charset val="238"/>
      <scheme val="minor"/>
    </font>
    <font>
      <sz val="14"/>
      <color theme="4" tint="-0.499984740745262"/>
      <name val="Arial Narrow"/>
      <family val="2"/>
      <charset val="238"/>
    </font>
    <font>
      <b/>
      <sz val="12"/>
      <color theme="3"/>
      <name val="Arial"/>
      <family val="2"/>
      <charset val="238"/>
      <scheme val="minor"/>
    </font>
    <font>
      <b/>
      <sz val="16"/>
      <color theme="4"/>
      <name val="Arial"/>
      <family val="2"/>
      <charset val="238"/>
      <scheme val="minor"/>
    </font>
    <font>
      <sz val="8"/>
      <color rgb="FF1A3366"/>
      <name val="Arial Narrow"/>
      <family val="2"/>
      <charset val="238"/>
    </font>
    <font>
      <sz val="10"/>
      <color rgb="FF1A3366"/>
      <name val="Arial Narrow"/>
      <family val="2"/>
      <charset val="238"/>
    </font>
    <font>
      <b/>
      <vertAlign val="superscript"/>
      <sz val="10"/>
      <color rgb="FF1A3366"/>
      <name val="Arial"/>
      <family val="2"/>
      <charset val="238"/>
      <scheme val="minor"/>
    </font>
    <font>
      <b/>
      <vertAlign val="superscript"/>
      <sz val="10"/>
      <color theme="3"/>
      <name val="Arial"/>
      <family val="2"/>
      <charset val="238"/>
      <scheme val="minor"/>
    </font>
    <font>
      <sz val="11"/>
      <name val="Arial"/>
      <family val="2"/>
      <charset val="238"/>
    </font>
    <font>
      <b/>
      <sz val="10"/>
      <color theme="0"/>
      <name val="Arial"/>
      <family val="2"/>
      <charset val="238"/>
      <scheme val="minor"/>
    </font>
    <font>
      <sz val="6"/>
      <color theme="1"/>
      <name val="Arial"/>
      <family val="2"/>
      <charset val="238"/>
      <scheme val="minor"/>
    </font>
    <font>
      <b/>
      <sz val="6"/>
      <color theme="1"/>
      <name val="Arial"/>
      <family val="2"/>
      <charset val="238"/>
      <scheme val="minor"/>
    </font>
    <font>
      <sz val="12"/>
      <color rgb="FF1A3366"/>
      <name val="Arial"/>
      <family val="2"/>
      <charset val="238"/>
      <scheme val="minor"/>
    </font>
    <font>
      <b/>
      <sz val="11"/>
      <color rgb="FF1A3366"/>
      <name val="Arial"/>
      <family val="2"/>
      <charset val="238"/>
      <scheme val="minor"/>
    </font>
    <font>
      <sz val="11"/>
      <color rgb="FF1A3366"/>
      <name val="Arial"/>
      <family val="2"/>
      <charset val="238"/>
      <scheme val="minor"/>
    </font>
    <font>
      <sz val="12"/>
      <color rgb="FFFF0000"/>
      <name val="Arial"/>
      <family val="2"/>
      <charset val="238"/>
      <scheme val="minor"/>
    </font>
    <font>
      <b/>
      <sz val="12"/>
      <color rgb="FFFF0000"/>
      <name val="Arial"/>
      <family val="2"/>
      <charset val="238"/>
      <scheme val="minor"/>
    </font>
    <font>
      <sz val="10"/>
      <color rgb="FFFF0000"/>
      <name val="Arial Narrow"/>
      <family val="2"/>
      <charset val="238"/>
    </font>
    <font>
      <i/>
      <sz val="11"/>
      <color theme="1"/>
      <name val="Arial"/>
      <family val="2"/>
      <charset val="238"/>
      <scheme val="minor"/>
    </font>
    <font>
      <i/>
      <vertAlign val="superscript"/>
      <sz val="8"/>
      <name val="Arial"/>
      <family val="2"/>
      <charset val="238"/>
      <scheme val="minor"/>
    </font>
    <font>
      <b/>
      <sz val="11"/>
      <name val="Arial"/>
      <family val="2"/>
      <charset val="238"/>
    </font>
    <font>
      <sz val="8"/>
      <color rgb="FFC00000"/>
      <name val="Arial"/>
      <family val="2"/>
      <charset val="238"/>
      <scheme val="minor"/>
    </font>
    <font>
      <sz val="10"/>
      <color rgb="FFC00000"/>
      <name val="Arial"/>
      <family val="2"/>
      <charset val="238"/>
      <scheme val="minor"/>
    </font>
    <font>
      <b/>
      <sz val="11"/>
      <color rgb="FFFF0000"/>
      <name val="Arial"/>
      <family val="2"/>
      <charset val="238"/>
      <scheme val="minor"/>
    </font>
    <font>
      <sz val="11"/>
      <color rgb="FFFF0000"/>
      <name val="Arial"/>
      <family val="2"/>
      <charset val="238"/>
      <scheme val="minor"/>
    </font>
    <font>
      <b/>
      <sz val="10"/>
      <color rgb="FFFF0000"/>
      <name val="Arial"/>
      <family val="2"/>
      <charset val="238"/>
      <scheme val="minor"/>
    </font>
    <font>
      <b/>
      <sz val="11"/>
      <color theme="0"/>
      <name val="Arial"/>
      <family val="2"/>
      <charset val="238"/>
      <scheme val="minor"/>
    </font>
    <font>
      <sz val="10"/>
      <color theme="0" tint="-0.34998626667073579"/>
      <name val="Arial"/>
      <family val="2"/>
      <charset val="238"/>
      <scheme val="minor"/>
    </font>
    <font>
      <b/>
      <sz val="20"/>
      <color rgb="FF545860"/>
      <name val="Arial"/>
      <family val="2"/>
      <charset val="238"/>
      <scheme val="minor"/>
    </font>
    <font>
      <b/>
      <sz val="14"/>
      <color rgb="FF545860"/>
      <name val="Arial"/>
      <family val="2"/>
      <charset val="238"/>
      <scheme val="minor"/>
    </font>
    <font>
      <sz val="8"/>
      <color rgb="FF888B95"/>
      <name val="Arial"/>
      <family val="2"/>
      <charset val="238"/>
      <scheme val="minor"/>
    </font>
    <font>
      <i/>
      <sz val="8"/>
      <color theme="8" tint="-0.249977111117893"/>
      <name val="Arial"/>
      <family val="2"/>
      <charset val="238"/>
      <scheme val="minor"/>
    </font>
  </fonts>
  <fills count="76">
    <fill>
      <patternFill patternType="none"/>
    </fill>
    <fill>
      <patternFill patternType="gray125"/>
    </fill>
    <fill>
      <patternFill patternType="solid">
        <fgColor indexed="40"/>
      </patternFill>
    </fill>
    <fill>
      <patternFill patternType="solid">
        <fgColor theme="0"/>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1" tint="0.14999847407452621"/>
        <bgColor indexed="64"/>
      </patternFill>
    </fill>
    <fill>
      <patternFill patternType="solid">
        <fgColor indexed="22"/>
        <bgColor indexed="64"/>
      </patternFill>
    </fill>
    <fill>
      <patternFill patternType="solid">
        <fgColor rgb="FFC6EFCE"/>
      </patternFill>
    </fill>
    <fill>
      <patternFill patternType="solid">
        <fgColor rgb="FFFFEB9C"/>
      </patternFill>
    </fill>
    <fill>
      <patternFill patternType="gray0625">
        <fgColor indexed="26"/>
        <bgColor indexed="26"/>
      </patternFill>
    </fill>
    <fill>
      <patternFill patternType="solid">
        <fgColor indexed="26"/>
        <bgColor indexed="26"/>
      </patternFill>
    </fill>
    <fill>
      <patternFill patternType="solid">
        <fgColor indexed="44"/>
      </patternFill>
    </fill>
    <fill>
      <patternFill patternType="solid">
        <fgColor indexed="26"/>
      </patternFill>
    </fill>
    <fill>
      <patternFill patternType="solid">
        <fgColor indexed="47"/>
      </patternFill>
    </fill>
    <fill>
      <patternFill patternType="solid">
        <fgColor indexed="2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47"/>
        <bgColor indexed="47"/>
      </patternFill>
    </fill>
    <fill>
      <patternFill patternType="solid">
        <fgColor indexed="51"/>
        <bgColor indexed="51"/>
      </patternFill>
    </fill>
    <fill>
      <patternFill patternType="solid">
        <fgColor theme="5" tint="0.39994506668294322"/>
        <bgColor indexed="64"/>
      </patternFill>
    </fill>
    <fill>
      <patternFill patternType="solid">
        <fgColor theme="8" tint="0.39994506668294322"/>
        <bgColor indexed="64"/>
      </patternFill>
    </fill>
    <fill>
      <patternFill patternType="solid">
        <fgColor theme="6" tint="0.39994506668294322"/>
        <bgColor auto="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6"/>
      </patternFill>
    </fill>
    <fill>
      <patternFill patternType="solid">
        <fgColor indexed="15"/>
      </patternFill>
    </fill>
    <fill>
      <patternFill patternType="solid">
        <fgColor indexed="55"/>
      </patternFill>
    </fill>
    <fill>
      <patternFill patternType="solid">
        <fgColor indexed="12"/>
      </patternFill>
    </fill>
    <fill>
      <patternFill patternType="lightUp">
        <fgColor indexed="48"/>
        <bgColor indexed="41"/>
      </patternFill>
    </fill>
    <fill>
      <patternFill patternType="solid">
        <fgColor indexed="54"/>
      </patternFill>
    </fill>
    <fill>
      <patternFill patternType="solid">
        <fgColor indexed="22"/>
      </patternFill>
    </fill>
    <fill>
      <patternFill patternType="solid">
        <fgColor indexed="23"/>
        <bgColor indexed="64"/>
      </patternFill>
    </fill>
    <fill>
      <patternFill patternType="solid">
        <fgColor indexed="23"/>
      </patternFill>
    </fill>
    <fill>
      <patternFill patternType="solid">
        <fgColor indexed="55"/>
        <bgColor indexed="64"/>
      </patternFill>
    </fill>
    <fill>
      <patternFill patternType="solid">
        <fgColor indexed="31"/>
        <bgColor indexed="64"/>
      </patternFill>
    </fill>
    <fill>
      <patternFill patternType="solid">
        <fgColor indexed="9"/>
      </patternFill>
    </fill>
    <fill>
      <patternFill patternType="solid">
        <fgColor indexed="35"/>
        <bgColor indexed="64"/>
      </patternFill>
    </fill>
    <fill>
      <patternFill patternType="solid">
        <fgColor indexed="20"/>
      </patternFill>
    </fill>
    <fill>
      <patternFill patternType="solid">
        <fgColor indexed="56"/>
      </patternFill>
    </fill>
    <fill>
      <patternFill patternType="solid">
        <fgColor indexed="49"/>
      </patternFill>
    </fill>
    <fill>
      <patternFill patternType="solid">
        <fgColor rgb="FF596387"/>
        <bgColor indexed="64"/>
      </patternFill>
    </fill>
    <fill>
      <patternFill patternType="solid">
        <fgColor rgb="FF646363"/>
        <bgColor indexed="64"/>
      </patternFill>
    </fill>
    <fill>
      <patternFill patternType="solid">
        <fgColor rgb="FF9D9D9C"/>
        <bgColor indexed="64"/>
      </patternFill>
    </fill>
    <fill>
      <patternFill patternType="solid">
        <fgColor rgb="FFD0D0D0"/>
        <bgColor indexed="64"/>
      </patternFill>
    </fill>
    <fill>
      <patternFill patternType="solid">
        <fgColor rgb="FF9196B0"/>
        <bgColor indexed="64"/>
      </patternFill>
    </fill>
    <fill>
      <patternFill patternType="solid">
        <fgColor rgb="FF1A3366"/>
        <bgColor indexed="64"/>
      </patternFill>
    </fill>
    <fill>
      <patternFill patternType="solid">
        <fgColor rgb="FFE53A2E"/>
        <bgColor indexed="64"/>
      </patternFill>
    </fill>
    <fill>
      <patternFill patternType="solid">
        <fgColor rgb="FFC00000"/>
        <bgColor indexed="64"/>
      </patternFill>
    </fill>
  </fills>
  <borders count="39">
    <border>
      <left/>
      <right/>
      <top/>
      <bottom/>
      <diagonal/>
    </border>
    <border>
      <left style="thin">
        <color indexed="48"/>
      </left>
      <right style="thin">
        <color indexed="48"/>
      </right>
      <top style="thin">
        <color indexed="48"/>
      </top>
      <bottom style="thin">
        <color indexed="48"/>
      </bottom>
      <diagonal/>
    </border>
    <border>
      <left/>
      <right/>
      <top/>
      <bottom style="thin">
        <color indexed="64"/>
      </bottom>
      <diagonal/>
    </border>
    <border>
      <left style="thin">
        <color indexed="64"/>
      </left>
      <right/>
      <top style="thin">
        <color auto="1"/>
      </top>
      <bottom style="thin">
        <color indexed="64"/>
      </bottom>
      <diagonal/>
    </border>
    <border>
      <left/>
      <right/>
      <top style="double">
        <color indexed="8"/>
      </top>
      <bottom/>
      <diagonal/>
    </border>
    <border>
      <left style="thick">
        <color theme="0"/>
      </left>
      <right style="thick">
        <color theme="0"/>
      </right>
      <top/>
      <bottom/>
      <diagonal/>
    </border>
    <border>
      <left style="thin">
        <color indexed="64"/>
      </left>
      <right style="thin">
        <color indexed="64"/>
      </right>
      <top style="thin">
        <color auto="1"/>
      </top>
      <bottom style="thin">
        <color indexed="64"/>
      </bottom>
      <diagonal/>
    </border>
    <border>
      <left/>
      <right/>
      <top style="thin">
        <color indexed="64"/>
      </top>
      <bottom style="thin">
        <color indexed="64"/>
      </bottom>
      <diagonal/>
    </border>
    <border>
      <left/>
      <right/>
      <top/>
      <bottom style="dotted">
        <color indexed="23"/>
      </bottom>
      <diagonal/>
    </border>
    <border>
      <left style="hair">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hair">
        <color auto="1"/>
      </top>
      <bottom style="hair">
        <color indexed="64"/>
      </bottom>
      <diagonal/>
    </border>
    <border>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542">
    <xf numFmtId="0" fontId="0" fillId="0" borderId="0"/>
    <xf numFmtId="9" fontId="14" fillId="0" borderId="0" applyFont="0" applyFill="0" applyBorder="0" applyAlignment="0" applyProtection="0"/>
    <xf numFmtId="4" fontId="17" fillId="2" borderId="1" applyNumberFormat="0" applyProtection="0">
      <alignment horizontal="left" vertical="center" indent="1"/>
    </xf>
    <xf numFmtId="0" fontId="14" fillId="0" borderId="0"/>
    <xf numFmtId="0" fontId="16" fillId="0" borderId="0" applyNumberFormat="0" applyFill="0" applyBorder="0" applyAlignment="0" applyProtection="0">
      <alignment vertical="top"/>
      <protection locked="0"/>
    </xf>
    <xf numFmtId="9" fontId="14" fillId="0" borderId="0" applyFont="0" applyFill="0" applyBorder="0" applyAlignment="0" applyProtection="0"/>
    <xf numFmtId="0" fontId="14" fillId="0" borderId="0"/>
    <xf numFmtId="0" fontId="13" fillId="0" borderId="0"/>
    <xf numFmtId="9" fontId="14" fillId="0" borderId="0" applyFont="0" applyFill="0" applyBorder="0" applyAlignment="0" applyProtection="0"/>
    <xf numFmtId="4" fontId="18" fillId="4" borderId="1" applyNumberFormat="0" applyProtection="0">
      <alignment vertical="center"/>
    </xf>
    <xf numFmtId="4" fontId="18" fillId="5" borderId="1" applyNumberFormat="0" applyProtection="0">
      <alignment horizontal="left" vertical="center" indent="1"/>
    </xf>
    <xf numFmtId="4" fontId="18" fillId="6" borderId="0" applyNumberFormat="0" applyProtection="0">
      <alignment horizontal="left" vertical="center" indent="1"/>
    </xf>
    <xf numFmtId="4" fontId="17" fillId="7" borderId="1" applyNumberFormat="0" applyProtection="0">
      <alignment horizontal="right" vertical="center"/>
    </xf>
    <xf numFmtId="0" fontId="19" fillId="0" borderId="0"/>
    <xf numFmtId="0" fontId="12" fillId="0" borderId="0"/>
    <xf numFmtId="0" fontId="14" fillId="0" borderId="0"/>
    <xf numFmtId="2" fontId="14" fillId="0" borderId="0" applyFont="0" applyFill="0" applyBorder="0" applyAlignment="0" applyProtection="0"/>
    <xf numFmtId="0" fontId="11" fillId="0" borderId="0"/>
    <xf numFmtId="0" fontId="14" fillId="0" borderId="0"/>
    <xf numFmtId="0" fontId="14" fillId="0" borderId="0"/>
    <xf numFmtId="4" fontId="20" fillId="5" borderId="1" applyNumberFormat="0" applyProtection="0">
      <alignment vertical="center"/>
    </xf>
    <xf numFmtId="0" fontId="18" fillId="5" borderId="1" applyNumberFormat="0" applyProtection="0">
      <alignment horizontal="left" vertical="top" indent="1"/>
    </xf>
    <xf numFmtId="4" fontId="17" fillId="8" borderId="1" applyNumberFormat="0" applyProtection="0">
      <alignment horizontal="right" vertical="center"/>
    </xf>
    <xf numFmtId="4" fontId="17" fillId="9" borderId="1" applyNumberFormat="0" applyProtection="0">
      <alignment horizontal="right" vertical="center"/>
    </xf>
    <xf numFmtId="4" fontId="17" fillId="10" borderId="1" applyNumberFormat="0" applyProtection="0">
      <alignment horizontal="right" vertical="center"/>
    </xf>
    <xf numFmtId="4" fontId="17" fillId="11" borderId="1" applyNumberFormat="0" applyProtection="0">
      <alignment horizontal="right" vertical="center"/>
    </xf>
    <xf numFmtId="4" fontId="17" fillId="12" borderId="1" applyNumberFormat="0" applyProtection="0">
      <alignment horizontal="right" vertical="center"/>
    </xf>
    <xf numFmtId="4" fontId="17" fillId="13" borderId="1" applyNumberFormat="0" applyProtection="0">
      <alignment horizontal="right" vertical="center"/>
    </xf>
    <xf numFmtId="4" fontId="17" fillId="14" borderId="1" applyNumberFormat="0" applyProtection="0">
      <alignment horizontal="right" vertical="center"/>
    </xf>
    <xf numFmtId="4" fontId="17" fillId="15" borderId="1" applyNumberFormat="0" applyProtection="0">
      <alignment horizontal="right" vertical="center"/>
    </xf>
    <xf numFmtId="4" fontId="17" fillId="16" borderId="1" applyNumberFormat="0" applyProtection="0">
      <alignment horizontal="right" vertical="center"/>
    </xf>
    <xf numFmtId="4" fontId="18" fillId="0" borderId="0" applyNumberFormat="0" applyProtection="0">
      <alignment horizontal="left" vertical="center" indent="1"/>
    </xf>
    <xf numFmtId="4" fontId="17" fillId="7" borderId="0" applyNumberFormat="0" applyProtection="0">
      <alignment horizontal="left" vertical="center" indent="1"/>
    </xf>
    <xf numFmtId="4" fontId="21" fillId="17" borderId="0" applyNumberFormat="0" applyProtection="0">
      <alignment horizontal="left" vertical="center" indent="1"/>
    </xf>
    <xf numFmtId="4" fontId="17" fillId="2" borderId="1" applyNumberFormat="0" applyProtection="0">
      <alignment horizontal="right" vertical="center"/>
    </xf>
    <xf numFmtId="4" fontId="22" fillId="7" borderId="0" applyNumberFormat="0" applyProtection="0">
      <alignment horizontal="left" vertical="center" indent="1"/>
    </xf>
    <xf numFmtId="4" fontId="22" fillId="6" borderId="0" applyNumberFormat="0" applyProtection="0">
      <alignment horizontal="left" vertical="center" indent="1"/>
    </xf>
    <xf numFmtId="0" fontId="14" fillId="17" borderId="1" applyNumberFormat="0" applyProtection="0">
      <alignment horizontal="left" vertical="center" indent="1"/>
    </xf>
    <xf numFmtId="0" fontId="14" fillId="17" borderId="1" applyNumberFormat="0" applyProtection="0">
      <alignment horizontal="left" vertical="top" indent="1"/>
    </xf>
    <xf numFmtId="0" fontId="14" fillId="6" borderId="1" applyNumberFormat="0" applyProtection="0">
      <alignment horizontal="left" vertical="center" indent="1"/>
    </xf>
    <xf numFmtId="0" fontId="14" fillId="6" borderId="1" applyNumberFormat="0" applyProtection="0">
      <alignment horizontal="left" vertical="top" indent="1"/>
    </xf>
    <xf numFmtId="0" fontId="14" fillId="18" borderId="1" applyNumberFormat="0" applyProtection="0">
      <alignment horizontal="left" vertical="center" indent="1"/>
    </xf>
    <xf numFmtId="0" fontId="14" fillId="18" borderId="1" applyNumberFormat="0" applyProtection="0">
      <alignment horizontal="left" vertical="top" indent="1"/>
    </xf>
    <xf numFmtId="0" fontId="14" fillId="19" borderId="1" applyNumberFormat="0" applyProtection="0">
      <alignment horizontal="left" vertical="center" indent="1"/>
    </xf>
    <xf numFmtId="0" fontId="14" fillId="19" borderId="1" applyNumberFormat="0" applyProtection="0">
      <alignment horizontal="left" vertical="top" indent="1"/>
    </xf>
    <xf numFmtId="4" fontId="17" fillId="20" borderId="1" applyNumberFormat="0" applyProtection="0">
      <alignment vertical="center"/>
    </xf>
    <xf numFmtId="4" fontId="23" fillId="20" borderId="1" applyNumberFormat="0" applyProtection="0">
      <alignment vertical="center"/>
    </xf>
    <xf numFmtId="4" fontId="17" fillId="20" borderId="1" applyNumberFormat="0" applyProtection="0">
      <alignment horizontal="left" vertical="center" indent="1"/>
    </xf>
    <xf numFmtId="0" fontId="17" fillId="20" borderId="1" applyNumberFormat="0" applyProtection="0">
      <alignment horizontal="left" vertical="top" indent="1"/>
    </xf>
    <xf numFmtId="4" fontId="23" fillId="7" borderId="1" applyNumberFormat="0" applyProtection="0">
      <alignment horizontal="right" vertical="center"/>
    </xf>
    <xf numFmtId="0" fontId="17" fillId="6" borderId="1" applyNumberFormat="0" applyProtection="0">
      <alignment horizontal="left" vertical="top" indent="1"/>
    </xf>
    <xf numFmtId="4" fontId="24" fillId="0" borderId="0" applyNumberFormat="0" applyProtection="0">
      <alignment horizontal="left" vertical="center" indent="1"/>
    </xf>
    <xf numFmtId="4" fontId="25" fillId="7" borderId="1" applyNumberFormat="0" applyProtection="0">
      <alignment horizontal="right" vertical="center"/>
    </xf>
    <xf numFmtId="0" fontId="14" fillId="0" borderId="0"/>
    <xf numFmtId="0" fontId="10" fillId="0" borderId="0"/>
    <xf numFmtId="0" fontId="9" fillId="0" borderId="0"/>
    <xf numFmtId="0" fontId="8" fillId="0" borderId="0"/>
    <xf numFmtId="0" fontId="14" fillId="0" borderId="0"/>
    <xf numFmtId="0" fontId="7" fillId="0" borderId="0"/>
    <xf numFmtId="0" fontId="7" fillId="0" borderId="0"/>
    <xf numFmtId="9" fontId="14"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14" fillId="0" borderId="0"/>
    <xf numFmtId="0" fontId="7" fillId="0" borderId="0"/>
    <xf numFmtId="0" fontId="7" fillId="0" borderId="0"/>
    <xf numFmtId="0" fontId="7" fillId="0" borderId="0"/>
    <xf numFmtId="0" fontId="44" fillId="0" borderId="0"/>
    <xf numFmtId="0" fontId="44" fillId="21" borderId="4" applyNumberFormat="0" applyFont="0" applyFill="0" applyAlignment="0" applyProtection="0"/>
    <xf numFmtId="0" fontId="44" fillId="21" borderId="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3" fontId="44" fillId="21" borderId="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175" fontId="44" fillId="21" borderId="0" applyFont="0" applyFill="0" applyBorder="0" applyAlignment="0" applyProtection="0"/>
    <xf numFmtId="0" fontId="44" fillId="0" borderId="0"/>
    <xf numFmtId="0" fontId="14" fillId="0" borderId="0"/>
    <xf numFmtId="2" fontId="44" fillId="21" borderId="0" applyFont="0" applyFill="0" applyBorder="0" applyAlignment="0" applyProtection="0"/>
    <xf numFmtId="0" fontId="46" fillId="21" borderId="0" applyNumberFormat="0" applyFill="0" applyBorder="0" applyAlignment="0" applyProtection="0"/>
    <xf numFmtId="0" fontId="47" fillId="21" borderId="0" applyNumberFormat="0" applyFill="0" applyBorder="0" applyAlignment="0" applyProtection="0"/>
    <xf numFmtId="0" fontId="6" fillId="0" borderId="0"/>
    <xf numFmtId="9" fontId="6" fillId="0" borderId="0" applyFont="0" applyFill="0" applyBorder="0" applyAlignment="0" applyProtection="0"/>
    <xf numFmtId="1" fontId="48" fillId="0" borderId="0">
      <alignment horizontal="left"/>
      <protection hidden="1"/>
    </xf>
    <xf numFmtId="1" fontId="49" fillId="0" borderId="0">
      <protection hidden="1"/>
    </xf>
    <xf numFmtId="0" fontId="14" fillId="0" borderId="0"/>
    <xf numFmtId="0" fontId="14" fillId="0" borderId="0"/>
    <xf numFmtId="0" fontId="5" fillId="0" borderId="0"/>
    <xf numFmtId="0" fontId="4" fillId="0" borderId="0"/>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0" fontId="116" fillId="0" borderId="0"/>
    <xf numFmtId="0" fontId="117" fillId="0" borderId="0"/>
    <xf numFmtId="0" fontId="116" fillId="0" borderId="0" applyFont="0" applyFill="0" applyBorder="0" applyAlignment="0" applyProtection="0"/>
    <xf numFmtId="0" fontId="116" fillId="0" borderId="0" applyFont="0" applyFill="0" applyBorder="0" applyAlignment="0" applyProtection="0"/>
    <xf numFmtId="0" fontId="118" fillId="0" borderId="0"/>
    <xf numFmtId="0" fontId="118" fillId="0" borderId="0"/>
    <xf numFmtId="0" fontId="119" fillId="28" borderId="0" applyNumberFormat="0" applyBorder="0" applyAlignment="0" applyProtection="0"/>
    <xf numFmtId="0" fontId="119" fillId="9" borderId="0" applyNumberFormat="0" applyBorder="0" applyAlignment="0" applyProtection="0"/>
    <xf numFmtId="0" fontId="119" fillId="29" borderId="0" applyNumberFormat="0" applyBorder="0" applyAlignment="0" applyProtection="0"/>
    <xf numFmtId="0" fontId="119" fillId="30" borderId="0" applyNumberFormat="0" applyBorder="0" applyAlignment="0" applyProtection="0"/>
    <xf numFmtId="0" fontId="119" fillId="31" borderId="0" applyNumberFormat="0" applyBorder="0" applyAlignment="0" applyProtection="0"/>
    <xf numFmtId="0" fontId="119" fillId="29" borderId="0" applyNumberFormat="0" applyBorder="0" applyAlignment="0" applyProtection="0"/>
    <xf numFmtId="0" fontId="119" fillId="31" borderId="0" applyNumberFormat="0" applyBorder="0" applyAlignment="0" applyProtection="0"/>
    <xf numFmtId="0" fontId="119" fillId="9" borderId="0" applyNumberFormat="0" applyBorder="0" applyAlignment="0" applyProtection="0"/>
    <xf numFmtId="0" fontId="119" fillId="4" borderId="0" applyNumberFormat="0" applyBorder="0" applyAlignment="0" applyProtection="0"/>
    <xf numFmtId="0" fontId="119" fillId="8" borderId="0" applyNumberFormat="0" applyBorder="0" applyAlignment="0" applyProtection="0"/>
    <xf numFmtId="0" fontId="119" fillId="31" borderId="0" applyNumberFormat="0" applyBorder="0" applyAlignment="0" applyProtection="0"/>
    <xf numFmtId="0" fontId="119" fillId="29" borderId="0" applyNumberFormat="0" applyBorder="0" applyAlignment="0" applyProtection="0"/>
    <xf numFmtId="0" fontId="120" fillId="31" borderId="0" applyNumberFormat="0" applyBorder="0" applyAlignment="0" applyProtection="0"/>
    <xf numFmtId="0" fontId="120" fillId="13" borderId="0" applyNumberFormat="0" applyBorder="0" applyAlignment="0" applyProtection="0"/>
    <xf numFmtId="0" fontId="120" fillId="11" borderId="0" applyNumberFormat="0" applyBorder="0" applyAlignment="0" applyProtection="0"/>
    <xf numFmtId="0" fontId="120" fillId="8" borderId="0" applyNumberFormat="0" applyBorder="0" applyAlignment="0" applyProtection="0"/>
    <xf numFmtId="0" fontId="120" fillId="31" borderId="0" applyNumberFormat="0" applyBorder="0" applyAlignment="0" applyProtection="0"/>
    <xf numFmtId="0" fontId="120" fillId="9" borderId="0" applyNumberFormat="0" applyBorder="0" applyAlignment="0" applyProtection="0"/>
    <xf numFmtId="0" fontId="121" fillId="32" borderId="0" applyNumberFormat="0" applyBorder="0" applyAlignment="0" applyProtection="0"/>
    <xf numFmtId="0" fontId="121" fillId="33" borderId="0" applyNumberFormat="0" applyBorder="0" applyAlignment="0" applyProtection="0"/>
    <xf numFmtId="0" fontId="122" fillId="34" borderId="0" applyNumberFormat="0" applyBorder="0" applyAlignment="0" applyProtection="0"/>
    <xf numFmtId="0" fontId="121" fillId="35" borderId="0" applyNumberFormat="0" applyBorder="0" applyAlignment="0" applyProtection="0"/>
    <xf numFmtId="0" fontId="121" fillId="36" borderId="0" applyNumberFormat="0" applyBorder="0" applyAlignment="0" applyProtection="0"/>
    <xf numFmtId="0" fontId="122" fillId="37" borderId="0" applyNumberFormat="0" applyBorder="0" applyAlignment="0" applyProtection="0"/>
    <xf numFmtId="0" fontId="121" fillId="38" borderId="0" applyNumberFormat="0" applyBorder="0" applyAlignment="0" applyProtection="0"/>
    <xf numFmtId="0" fontId="121" fillId="39" borderId="0" applyNumberFormat="0" applyBorder="0" applyAlignment="0" applyProtection="0"/>
    <xf numFmtId="0" fontId="122" fillId="40" borderId="0" applyNumberFormat="0" applyBorder="0" applyAlignment="0" applyProtection="0"/>
    <xf numFmtId="0" fontId="121" fillId="35" borderId="0" applyNumberFormat="0" applyBorder="0" applyAlignment="0" applyProtection="0"/>
    <xf numFmtId="0" fontId="121" fillId="41" borderId="0" applyNumberFormat="0" applyBorder="0" applyAlignment="0" applyProtection="0"/>
    <xf numFmtId="0" fontId="122" fillId="36" borderId="0" applyNumberFormat="0" applyBorder="0" applyAlignment="0" applyProtection="0"/>
    <xf numFmtId="0" fontId="121" fillId="42" borderId="0" applyNumberFormat="0" applyBorder="0" applyAlignment="0" applyProtection="0"/>
    <xf numFmtId="0" fontId="121" fillId="43" borderId="0" applyNumberFormat="0" applyBorder="0" applyAlignment="0" applyProtection="0"/>
    <xf numFmtId="0" fontId="122" fillId="34" borderId="0" applyNumberFormat="0" applyBorder="0" applyAlignment="0" applyProtection="0"/>
    <xf numFmtId="0" fontId="121" fillId="27" borderId="0" applyNumberFormat="0" applyBorder="0" applyAlignment="0" applyProtection="0"/>
    <xf numFmtId="0" fontId="121" fillId="44" borderId="0" applyNumberFormat="0" applyBorder="0" applyAlignment="0" applyProtection="0"/>
    <xf numFmtId="0" fontId="122" fillId="45" borderId="0" applyNumberFormat="0" applyBorder="0" applyAlignment="0" applyProtection="0"/>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4" fillId="0" borderId="0">
      <alignment horizontal="center" wrapText="1"/>
      <protection locked="0"/>
    </xf>
    <xf numFmtId="0" fontId="124" fillId="0" borderId="0">
      <alignment horizontal="center" wrapText="1"/>
      <protection locked="0"/>
    </xf>
    <xf numFmtId="0" fontId="124" fillId="0" borderId="0">
      <alignment horizontal="center" wrapText="1"/>
      <protection locked="0"/>
    </xf>
    <xf numFmtId="0" fontId="124" fillId="0" borderId="0">
      <alignment horizontal="center" wrapText="1"/>
      <protection locked="0"/>
    </xf>
    <xf numFmtId="182" fontId="14" fillId="0" borderId="0" applyFill="0" applyBorder="0" applyAlignment="0"/>
    <xf numFmtId="182" fontId="14" fillId="0" borderId="0" applyFill="0" applyBorder="0" applyAlignment="0"/>
    <xf numFmtId="182" fontId="14" fillId="0" borderId="0" applyFill="0" applyBorder="0" applyAlignment="0"/>
    <xf numFmtId="182" fontId="14" fillId="0" borderId="0" applyFill="0" applyBorder="0" applyAlignment="0"/>
    <xf numFmtId="1" fontId="15" fillId="0" borderId="8" applyAlignment="0">
      <alignment horizontal="left" vertical="center"/>
    </xf>
    <xf numFmtId="183" fontId="125" fillId="5" borderId="9" applyNumberFormat="0" applyFont="0" applyFill="0" applyBorder="0" applyAlignment="0">
      <alignment horizontal="center"/>
    </xf>
    <xf numFmtId="183" fontId="125" fillId="5" borderId="9" applyNumberFormat="0" applyFont="0" applyFill="0" applyBorder="0" applyAlignment="0">
      <alignment horizontal="center"/>
    </xf>
    <xf numFmtId="0" fontId="126" fillId="0" borderId="10" applyNumberFormat="0" applyFill="0" applyAlignment="0" applyProtection="0"/>
    <xf numFmtId="0" fontId="127" fillId="0" borderId="11"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7" fillId="0" borderId="11"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7" fillId="0" borderId="11" applyNumberFormat="0" applyFill="0" applyAlignment="0" applyProtection="0"/>
    <xf numFmtId="0" fontId="128" fillId="0" borderId="0" applyNumberForma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0" fontId="129" fillId="0" borderId="0" applyNumberFormat="0" applyAlignment="0">
      <alignment horizontal="left"/>
    </xf>
    <xf numFmtId="0" fontId="130" fillId="0" borderId="0" applyNumberFormat="0" applyAlignment="0">
      <alignment horizontal="left"/>
    </xf>
    <xf numFmtId="0" fontId="129" fillId="0" borderId="0" applyNumberFormat="0" applyAlignment="0">
      <alignment horizontal="left"/>
    </xf>
    <xf numFmtId="0" fontId="129" fillId="0" borderId="0" applyNumberFormat="0" applyAlignment="0">
      <alignment horizontal="left"/>
    </xf>
    <xf numFmtId="0" fontId="131" fillId="0" borderId="0" applyNumberFormat="0" applyAlignment="0"/>
    <xf numFmtId="0" fontId="132" fillId="0" borderId="0" applyNumberFormat="0" applyAlignment="0"/>
    <xf numFmtId="0" fontId="131" fillId="0" borderId="0" applyNumberFormat="0" applyAlignment="0"/>
    <xf numFmtId="0" fontId="132" fillId="0" borderId="0" applyNumberFormat="0" applyAlignment="0"/>
    <xf numFmtId="0" fontId="116" fillId="0" borderId="0" applyFont="0" applyFill="0" applyBorder="0" applyAlignment="0" applyProtection="0"/>
    <xf numFmtId="0" fontId="116" fillId="0" borderId="0" applyFont="0" applyFill="0" applyBorder="0" applyAlignment="0" applyProtection="0"/>
    <xf numFmtId="4" fontId="127" fillId="0" borderId="0" applyFill="0" applyBorder="0" applyAlignment="0" applyProtection="0"/>
    <xf numFmtId="4" fontId="127" fillId="0" borderId="0" applyFill="0" applyBorder="0" applyAlignment="0" applyProtection="0"/>
    <xf numFmtId="4" fontId="127" fillId="0" borderId="0" applyFill="0" applyBorder="0" applyAlignment="0" applyProtection="0"/>
    <xf numFmtId="0" fontId="133" fillId="0" borderId="0">
      <alignment horizontal="center" vertical="center"/>
    </xf>
    <xf numFmtId="0" fontId="133" fillId="46" borderId="0">
      <alignment horizontal="center" vertical="center"/>
    </xf>
    <xf numFmtId="0" fontId="133" fillId="47" borderId="0">
      <alignment horizontal="center" vertical="center"/>
    </xf>
    <xf numFmtId="0" fontId="133" fillId="48" borderId="0">
      <alignment horizontal="center" vertical="center"/>
    </xf>
    <xf numFmtId="15" fontId="118" fillId="0" borderId="0"/>
    <xf numFmtId="15" fontId="118" fillId="0" borderId="0"/>
    <xf numFmtId="15" fontId="118" fillId="0" borderId="0"/>
    <xf numFmtId="15" fontId="118" fillId="0" borderId="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34" fillId="49" borderId="0" applyNumberFormat="0" applyBorder="0" applyAlignment="0" applyProtection="0"/>
    <xf numFmtId="0" fontId="134" fillId="50" borderId="0" applyNumberFormat="0" applyBorder="0" applyAlignment="0" applyProtection="0"/>
    <xf numFmtId="0" fontId="134" fillId="51" borderId="0" applyNumberFormat="0" applyBorder="0" applyAlignment="0" applyProtection="0"/>
    <xf numFmtId="0" fontId="135" fillId="0" borderId="0" applyNumberFormat="0" applyAlignment="0">
      <alignment horizontal="left"/>
    </xf>
    <xf numFmtId="0" fontId="136" fillId="0" borderId="0" applyNumberFormat="0" applyAlignment="0">
      <alignment horizontal="left"/>
    </xf>
    <xf numFmtId="0" fontId="135" fillId="0" borderId="0" applyNumberFormat="0" applyAlignment="0">
      <alignment horizontal="left"/>
    </xf>
    <xf numFmtId="0" fontId="135" fillId="0" borderId="0" applyNumberFormat="0" applyAlignment="0">
      <alignment horizontal="left"/>
    </xf>
    <xf numFmtId="38" fontId="137" fillId="23" borderId="0" applyNumberFormat="0" applyBorder="0" applyAlignment="0" applyProtection="0"/>
    <xf numFmtId="0" fontId="138" fillId="0" borderId="12" applyNumberFormat="0" applyAlignment="0" applyProtection="0">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9" fillId="52" borderId="0"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84" fontId="14" fillId="53" borderId="0"/>
    <xf numFmtId="184" fontId="14" fillId="53" borderId="0"/>
    <xf numFmtId="184" fontId="14" fillId="53" borderId="0"/>
    <xf numFmtId="184" fontId="14" fillId="53" borderId="0"/>
    <xf numFmtId="0" fontId="140" fillId="54" borderId="14" applyNumberFormat="0" applyAlignment="0" applyProtection="0"/>
    <xf numFmtId="184" fontId="14" fillId="55" borderId="0"/>
    <xf numFmtId="184" fontId="14" fillId="55" borderId="0"/>
    <xf numFmtId="184" fontId="14" fillId="55" borderId="0"/>
    <xf numFmtId="184" fontId="14" fillId="55" borderId="0"/>
    <xf numFmtId="185" fontId="127" fillId="0" borderId="0" applyFill="0" applyBorder="0" applyAlignment="0" applyProtection="0"/>
    <xf numFmtId="185" fontId="127" fillId="0" borderId="0" applyFill="0" applyBorder="0" applyAlignment="0" applyProtection="0"/>
    <xf numFmtId="185" fontId="127" fillId="0" borderId="0" applyFill="0" applyBorder="0" applyAlignment="0" applyProtection="0"/>
    <xf numFmtId="186" fontId="14" fillId="0" borderId="0" applyFont="0" applyFill="0" applyBorder="0" applyAlignment="0" applyProtection="0"/>
    <xf numFmtId="187" fontId="14" fillId="0" borderId="0" applyFont="0" applyFill="0" applyBorder="0" applyAlignment="0" applyProtection="0"/>
    <xf numFmtId="188" fontId="14" fillId="0" borderId="0" applyFont="0" applyFill="0" applyBorder="0" applyAlignment="0" applyProtection="0"/>
    <xf numFmtId="189" fontId="14" fillId="0" borderId="0" applyFont="0" applyFill="0" applyBorder="0" applyAlignment="0" applyProtection="0"/>
    <xf numFmtId="0" fontId="141" fillId="0" borderId="15" applyNumberFormat="0" applyFill="0" applyAlignment="0" applyProtection="0"/>
    <xf numFmtId="0" fontId="142" fillId="0" borderId="16" applyNumberFormat="0" applyFill="0" applyAlignment="0" applyProtection="0"/>
    <xf numFmtId="0" fontId="143" fillId="0" borderId="17" applyNumberFormat="0" applyFill="0" applyAlignment="0" applyProtection="0"/>
    <xf numFmtId="0" fontId="143" fillId="0" borderId="0" applyNumberFormat="0" applyFill="0" applyBorder="0" applyAlignment="0" applyProtection="0"/>
    <xf numFmtId="0" fontId="144" fillId="0" borderId="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148" fillId="4" borderId="0" applyNumberFormat="0" applyBorder="0" applyAlignment="0" applyProtection="0"/>
    <xf numFmtId="0" fontId="110" fillId="25" borderId="0" applyNumberFormat="0" applyBorder="0" applyAlignment="0" applyProtection="0"/>
    <xf numFmtId="0" fontId="149" fillId="0" borderId="0"/>
    <xf numFmtId="0" fontId="149" fillId="0" borderId="0"/>
    <xf numFmtId="0" fontId="149" fillId="0" borderId="0"/>
    <xf numFmtId="0" fontId="149" fillId="0" borderId="0"/>
    <xf numFmtId="190" fontId="14" fillId="0" borderId="0"/>
    <xf numFmtId="190" fontId="14" fillId="0" borderId="0"/>
    <xf numFmtId="190" fontId="14" fillId="0" borderId="0"/>
    <xf numFmtId="190" fontId="14" fillId="0" borderId="0"/>
    <xf numFmtId="0" fontId="14" fillId="0" borderId="0" applyNumberFormat="0" applyFill="0" applyBorder="0" applyAlignment="0" applyProtection="0"/>
    <xf numFmtId="0" fontId="1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14" fillId="0" borderId="0"/>
    <xf numFmtId="0" fontId="14" fillId="0" borderId="0"/>
    <xf numFmtId="0" fontId="14" fillId="0" borderId="0"/>
    <xf numFmtId="0" fontId="150" fillId="0" borderId="0"/>
    <xf numFmtId="0" fontId="150" fillId="0" borderId="0"/>
    <xf numFmtId="0" fontId="151" fillId="0" borderId="0"/>
    <xf numFmtId="0" fontId="116" fillId="0" borderId="0"/>
    <xf numFmtId="0" fontId="2" fillId="0" borderId="0"/>
    <xf numFmtId="0" fontId="14" fillId="0" borderId="0"/>
    <xf numFmtId="0" fontId="14" fillId="0" borderId="0"/>
    <xf numFmtId="0" fontId="14" fillId="0" borderId="0"/>
    <xf numFmtId="0" fontId="14" fillId="0" borderId="0"/>
    <xf numFmtId="0" fontId="2" fillId="0" borderId="0"/>
    <xf numFmtId="0" fontId="2" fillId="0" borderId="0"/>
    <xf numFmtId="0" fontId="14" fillId="0" borderId="0"/>
    <xf numFmtId="43" fontId="14" fillId="0" borderId="0" applyFont="0" applyFill="0" applyBorder="0" applyAlignment="0" applyProtection="0"/>
    <xf numFmtId="41" fontId="14" fillId="0" borderId="0" applyFont="0" applyFill="0" applyBorder="0" applyAlignment="0" applyProtection="0"/>
    <xf numFmtId="14" fontId="124" fillId="0" borderId="0">
      <alignment horizontal="center" wrapText="1"/>
      <protection locked="0"/>
    </xf>
    <xf numFmtId="14" fontId="124" fillId="0" borderId="0">
      <alignment horizontal="center" wrapText="1"/>
      <protection locked="0"/>
    </xf>
    <xf numFmtId="14" fontId="124" fillId="0" borderId="0">
      <alignment horizontal="center" wrapText="1"/>
      <protection locked="0"/>
    </xf>
    <xf numFmtId="14" fontId="124" fillId="0" borderId="0">
      <alignment horizontal="center" wrapText="1"/>
      <protection locked="0"/>
    </xf>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2" fontId="127" fillId="0" borderId="0" applyFill="0" applyBorder="0" applyAlignment="0" applyProtection="0"/>
    <xf numFmtId="2" fontId="127" fillId="0" borderId="0" applyFill="0" applyBorder="0" applyAlignment="0" applyProtection="0"/>
    <xf numFmtId="2" fontId="127" fillId="0" borderId="0" applyFill="0" applyBorder="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0" borderId="0"/>
    <xf numFmtId="0" fontId="116"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52" fillId="0" borderId="19" applyNumberFormat="0" applyFill="0" applyAlignment="0" applyProtection="0"/>
    <xf numFmtId="0" fontId="118" fillId="0" borderId="0" applyNumberFormat="0" applyFont="0" applyFill="0" applyBorder="0" applyAlignment="0" applyProtection="0">
      <alignment horizontal="left"/>
    </xf>
    <xf numFmtId="0" fontId="118" fillId="0" borderId="0" applyNumberFormat="0" applyFont="0" applyFill="0" applyBorder="0" applyAlignment="0" applyProtection="0">
      <alignment horizontal="left"/>
    </xf>
    <xf numFmtId="0" fontId="118" fillId="0" borderId="0" applyNumberFormat="0" applyFont="0" applyFill="0" applyBorder="0" applyAlignment="0" applyProtection="0">
      <alignment horizontal="left"/>
    </xf>
    <xf numFmtId="191" fontId="14" fillId="0" borderId="0" applyNumberFormat="0" applyFill="0" applyBorder="0" applyAlignment="0" applyProtection="0">
      <alignment horizontal="left"/>
    </xf>
    <xf numFmtId="191" fontId="14" fillId="0" borderId="0" applyNumberFormat="0" applyFill="0" applyBorder="0" applyAlignment="0" applyProtection="0">
      <alignment horizontal="left"/>
    </xf>
    <xf numFmtId="191" fontId="14" fillId="0" borderId="0" applyNumberFormat="0" applyFill="0" applyBorder="0" applyAlignment="0" applyProtection="0">
      <alignment horizontal="left"/>
    </xf>
    <xf numFmtId="191" fontId="14" fillId="0" borderId="0" applyNumberFormat="0" applyFill="0" applyBorder="0" applyAlignment="0" applyProtection="0">
      <alignment horizontal="left"/>
    </xf>
    <xf numFmtId="0" fontId="128" fillId="0" borderId="0" applyNumberFormat="0" applyFill="0" applyBorder="0" applyAlignment="0" applyProtection="0"/>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0" fontId="14" fillId="0" borderId="0"/>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0" fontId="14" fillId="0" borderId="0"/>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0" fontId="14" fillId="0" borderId="0"/>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4" fillId="0" borderId="0"/>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4" fontId="137" fillId="8" borderId="21" applyNumberFormat="0" applyProtection="0">
      <alignment horizontal="right" vertical="center"/>
    </xf>
    <xf numFmtId="4" fontId="137" fillId="8" borderId="21" applyNumberFormat="0" applyProtection="0">
      <alignment horizontal="right" vertical="center"/>
    </xf>
    <xf numFmtId="0" fontId="14" fillId="0" borderId="0"/>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0" fontId="14" fillId="0" borderId="0"/>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0" fontId="14" fillId="0" borderId="0"/>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0" fontId="14" fillId="0" borderId="0"/>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0" fontId="14" fillId="0" borderId="0"/>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0" fontId="14" fillId="0" borderId="0"/>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0" fontId="14" fillId="0" borderId="0"/>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0" fontId="14" fillId="0" borderId="0"/>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0" fontId="14" fillId="0" borderId="0"/>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56" borderId="22" applyNumberFormat="0" applyProtection="0">
      <alignment horizontal="left" vertical="center" indent="1"/>
    </xf>
    <xf numFmtId="4" fontId="137" fillId="56" borderId="22" applyNumberFormat="0" applyProtection="0">
      <alignment horizontal="left" vertical="center" indent="1"/>
    </xf>
    <xf numFmtId="0" fontId="14" fillId="0" borderId="0"/>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0" fontId="14" fillId="0" borderId="0"/>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0" fontId="14" fillId="0" borderId="0"/>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37" fillId="2" borderId="21" applyNumberFormat="0" applyProtection="0">
      <alignment horizontal="right" vertical="center"/>
    </xf>
    <xf numFmtId="4" fontId="137" fillId="2" borderId="21" applyNumberFormat="0" applyProtection="0">
      <alignment horizontal="right" vertical="center"/>
    </xf>
    <xf numFmtId="0" fontId="14" fillId="0" borderId="0"/>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7" borderId="22" applyNumberFormat="0" applyProtection="0">
      <alignment horizontal="left" vertical="center" indent="1"/>
    </xf>
    <xf numFmtId="4" fontId="137" fillId="7" borderId="22" applyNumberFormat="0" applyProtection="0">
      <alignment horizontal="left" vertical="center" indent="1"/>
    </xf>
    <xf numFmtId="0" fontId="14" fillId="0" borderId="0"/>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0" fontId="14" fillId="0" borderId="0"/>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4" fillId="59" borderId="20"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4" fillId="0" borderId="0"/>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4" fillId="0" borderId="0"/>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4" fillId="61" borderId="20"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4" fillId="0" borderId="0"/>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4" fillId="0" borderId="0"/>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4" fillId="0" borderId="0"/>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4" fillId="0" borderId="0"/>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4" fillId="0" borderId="0"/>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4" fillId="0" borderId="0"/>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0" borderId="0"/>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37" fillId="63" borderId="23" applyNumberFormat="0">
      <protection locked="0"/>
    </xf>
    <xf numFmtId="0" fontId="14" fillId="0" borderId="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4" fontId="157" fillId="29" borderId="1" applyNumberFormat="0" applyProtection="0">
      <alignment vertical="center"/>
    </xf>
    <xf numFmtId="4" fontId="157" fillId="29" borderId="1" applyNumberFormat="0" applyProtection="0">
      <alignment vertical="center"/>
    </xf>
    <xf numFmtId="0" fontId="14" fillId="0" borderId="0"/>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0" fontId="14" fillId="0" borderId="0"/>
    <xf numFmtId="4" fontId="157" fillId="58" borderId="1" applyNumberFormat="0" applyProtection="0">
      <alignment horizontal="left" vertical="center" indent="1"/>
    </xf>
    <xf numFmtId="4" fontId="157" fillId="58" borderId="1" applyNumberFormat="0" applyProtection="0">
      <alignment horizontal="left" vertical="center" indent="1"/>
    </xf>
    <xf numFmtId="0" fontId="14" fillId="0" borderId="0"/>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4" fillId="0" borderId="0"/>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0" fontId="14" fillId="0" borderId="0"/>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0" fontId="14" fillId="0" borderId="0"/>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5" fillId="0" borderId="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5" fillId="0" borderId="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0" borderId="0"/>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58" fillId="0" borderId="0"/>
    <xf numFmtId="0" fontId="14" fillId="0" borderId="0"/>
    <xf numFmtId="0" fontId="158" fillId="0" borderId="0"/>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4" fontId="159" fillId="63" borderId="21" applyNumberFormat="0" applyProtection="0">
      <alignment horizontal="right" vertical="center"/>
    </xf>
    <xf numFmtId="4" fontId="159" fillId="63" borderId="21" applyNumberFormat="0" applyProtection="0">
      <alignment horizontal="right" vertical="center"/>
    </xf>
    <xf numFmtId="0" fontId="14" fillId="0" borderId="0"/>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0" fontId="160" fillId="0" borderId="0" applyNumberFormat="0" applyFill="0" applyBorder="0" applyAlignment="0" applyProtection="0"/>
    <xf numFmtId="0" fontId="161" fillId="31" borderId="0" applyNumberFormat="0" applyBorder="0" applyAlignment="0" applyProtection="0"/>
    <xf numFmtId="0" fontId="109" fillId="24" borderId="0" applyNumberFormat="0" applyBorder="0" applyAlignment="0" applyProtection="0"/>
    <xf numFmtId="0" fontId="162" fillId="0" borderId="0"/>
    <xf numFmtId="40" fontId="163" fillId="0" borderId="0" applyBorder="0">
      <alignment horizontal="right"/>
    </xf>
    <xf numFmtId="0" fontId="152" fillId="0" borderId="0" applyNumberFormat="0" applyFill="0" applyBorder="0" applyAlignment="0" applyProtection="0"/>
    <xf numFmtId="0" fontId="164" fillId="4"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5" fillId="63"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7" fillId="63"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8" fillId="0" borderId="0" applyNumberFormat="0" applyFill="0" applyBorder="0" applyAlignment="0" applyProtection="0"/>
    <xf numFmtId="0" fontId="120" fillId="66" borderId="0" applyNumberFormat="0" applyBorder="0" applyAlignment="0" applyProtection="0"/>
    <xf numFmtId="0" fontId="120" fillId="13" borderId="0" applyNumberFormat="0" applyBorder="0" applyAlignment="0" applyProtection="0"/>
    <xf numFmtId="0" fontId="120" fillId="11" borderId="0" applyNumberFormat="0" applyBorder="0" applyAlignment="0" applyProtection="0"/>
    <xf numFmtId="0" fontId="120" fillId="57" borderId="0" applyNumberFormat="0" applyBorder="0" applyAlignment="0" applyProtection="0"/>
    <xf numFmtId="0" fontId="120" fillId="67" borderId="0" applyNumberFormat="0" applyBorder="0" applyAlignment="0" applyProtection="0"/>
    <xf numFmtId="0" fontId="120" fillId="10" borderId="0" applyNumberFormat="0" applyBorder="0" applyAlignment="0" applyProtection="0"/>
    <xf numFmtId="0" fontId="14" fillId="0" borderId="0"/>
    <xf numFmtId="0" fontId="1" fillId="0" borderId="0"/>
    <xf numFmtId="0" fontId="14" fillId="0" borderId="0"/>
    <xf numFmtId="0" fontId="1" fillId="0" borderId="0"/>
  </cellStyleXfs>
  <cellXfs count="1859">
    <xf numFmtId="0" fontId="0" fillId="0" borderId="0" xfId="0"/>
    <xf numFmtId="167" fontId="87" fillId="22" borderId="0" xfId="3" applyNumberFormat="1" applyFont="1" applyFill="1" applyAlignment="1">
      <alignment horizontal="center" vertical="center"/>
    </xf>
    <xf numFmtId="3" fontId="53" fillId="0" borderId="0" xfId="82" applyNumberFormat="1" applyFont="1" applyAlignment="1">
      <alignment horizontal="right"/>
    </xf>
    <xf numFmtId="174" fontId="53" fillId="0" borderId="0" xfId="82" applyNumberFormat="1" applyFont="1" applyAlignment="1">
      <alignment horizontal="right"/>
    </xf>
    <xf numFmtId="3" fontId="53" fillId="0" borderId="0" xfId="83" applyNumberFormat="1" applyFont="1" applyAlignment="1">
      <alignment horizontal="left" indent="1"/>
    </xf>
    <xf numFmtId="0" fontId="53" fillId="0" borderId="0" xfId="83" applyFont="1" applyAlignment="1">
      <alignment horizontal="left" indent="1"/>
    </xf>
    <xf numFmtId="0" fontId="59" fillId="0" borderId="0" xfId="0" applyFont="1"/>
    <xf numFmtId="0" fontId="53" fillId="0" borderId="0" xfId="3" applyFont="1"/>
    <xf numFmtId="0" fontId="56" fillId="0" borderId="0" xfId="3" applyFont="1" applyAlignment="1">
      <alignment vertical="center"/>
    </xf>
    <xf numFmtId="0" fontId="59" fillId="0" borderId="0" xfId="3" applyFont="1"/>
    <xf numFmtId="0" fontId="59" fillId="0" borderId="0" xfId="3" applyFont="1" applyAlignment="1">
      <alignment horizontal="right"/>
    </xf>
    <xf numFmtId="0" fontId="58" fillId="0" borderId="0" xfId="3" applyFont="1" applyAlignment="1">
      <alignment horizontal="left"/>
    </xf>
    <xf numFmtId="0" fontId="89" fillId="0" borderId="0" xfId="3" applyFont="1"/>
    <xf numFmtId="0" fontId="56" fillId="0" borderId="0" xfId="3" applyFont="1" applyAlignment="1">
      <alignment horizontal="left" vertical="center"/>
    </xf>
    <xf numFmtId="3" fontId="53" fillId="0" borderId="0" xfId="0" applyNumberFormat="1" applyFont="1"/>
    <xf numFmtId="0" fontId="55" fillId="0" borderId="0" xfId="0" applyFont="1"/>
    <xf numFmtId="0" fontId="53" fillId="0" borderId="0" xfId="0" applyFont="1"/>
    <xf numFmtId="3" fontId="53" fillId="0" borderId="2" xfId="0" applyNumberFormat="1" applyFont="1" applyBorder="1"/>
    <xf numFmtId="167" fontId="53" fillId="0" borderId="0" xfId="0" applyNumberFormat="1" applyFont="1"/>
    <xf numFmtId="167" fontId="53" fillId="0" borderId="0" xfId="3" applyNumberFormat="1" applyFont="1"/>
    <xf numFmtId="166" fontId="53" fillId="0" borderId="0" xfId="3" applyNumberFormat="1" applyFont="1"/>
    <xf numFmtId="0" fontId="53" fillId="0" borderId="0" xfId="3" applyFont="1" applyAlignment="1">
      <alignment vertical="top" wrapText="1"/>
    </xf>
    <xf numFmtId="164" fontId="53" fillId="0" borderId="0" xfId="1" applyNumberFormat="1" applyFont="1" applyFill="1" applyBorder="1"/>
    <xf numFmtId="1" fontId="53" fillId="0" borderId="0" xfId="3" applyNumberFormat="1" applyFont="1"/>
    <xf numFmtId="167" fontId="53" fillId="0" borderId="0" xfId="3" applyNumberFormat="1" applyFont="1" applyAlignment="1">
      <alignment horizontal="right" vertical="center"/>
    </xf>
    <xf numFmtId="167" fontId="53" fillId="0" borderId="0" xfId="3" applyNumberFormat="1" applyFont="1" applyAlignment="1">
      <alignment vertical="center"/>
    </xf>
    <xf numFmtId="167" fontId="53" fillId="0" borderId="0" xfId="3" applyNumberFormat="1" applyFont="1" applyAlignment="1">
      <alignment horizontal="right"/>
    </xf>
    <xf numFmtId="3" fontId="53" fillId="0" borderId="0" xfId="3" applyNumberFormat="1" applyFont="1"/>
    <xf numFmtId="0" fontId="28" fillId="0" borderId="0" xfId="3" applyFont="1"/>
    <xf numFmtId="4" fontId="28" fillId="0" borderId="0" xfId="3" applyNumberFormat="1" applyFont="1"/>
    <xf numFmtId="178" fontId="28" fillId="0" borderId="0" xfId="3" applyNumberFormat="1" applyFont="1"/>
    <xf numFmtId="167" fontId="28" fillId="0" borderId="0" xfId="3" applyNumberFormat="1" applyFont="1"/>
    <xf numFmtId="164" fontId="28" fillId="0" borderId="0" xfId="1" applyNumberFormat="1" applyFont="1" applyFill="1" applyBorder="1"/>
    <xf numFmtId="0" fontId="37" fillId="0" borderId="0" xfId="3" applyFont="1"/>
    <xf numFmtId="166" fontId="37" fillId="0" borderId="0" xfId="3" applyNumberFormat="1" applyFont="1"/>
    <xf numFmtId="167" fontId="37" fillId="0" borderId="0" xfId="3" applyNumberFormat="1" applyFont="1"/>
    <xf numFmtId="1" fontId="28" fillId="0" borderId="0" xfId="3" applyNumberFormat="1" applyFont="1"/>
    <xf numFmtId="166" fontId="28" fillId="0" borderId="0" xfId="3" applyNumberFormat="1" applyFont="1"/>
    <xf numFmtId="165" fontId="28" fillId="0" borderId="0" xfId="3" applyNumberFormat="1" applyFont="1"/>
    <xf numFmtId="0" fontId="28" fillId="0" borderId="0" xfId="3" applyFont="1" applyAlignment="1">
      <alignment wrapText="1"/>
    </xf>
    <xf numFmtId="2" fontId="31" fillId="0" borderId="0" xfId="3" applyNumberFormat="1" applyFont="1"/>
    <xf numFmtId="2" fontId="31" fillId="0" borderId="0" xfId="1" applyNumberFormat="1" applyFont="1" applyFill="1" applyBorder="1" applyAlignment="1">
      <alignment horizontal="right"/>
    </xf>
    <xf numFmtId="3" fontId="40" fillId="0" borderId="0" xfId="0" applyNumberFormat="1" applyFont="1" applyAlignment="1">
      <alignment horizontal="right" vertical="center"/>
    </xf>
    <xf numFmtId="166" fontId="26" fillId="0" borderId="0" xfId="0" applyNumberFormat="1" applyFont="1" applyAlignment="1">
      <alignment horizontal="center" vertical="center"/>
    </xf>
    <xf numFmtId="167" fontId="31" fillId="0" borderId="0" xfId="3" applyNumberFormat="1" applyFont="1"/>
    <xf numFmtId="0" fontId="31" fillId="0" borderId="0" xfId="3" applyFont="1"/>
    <xf numFmtId="3" fontId="31" fillId="0" borderId="0" xfId="3" applyNumberFormat="1" applyFont="1" applyAlignment="1">
      <alignment horizontal="right"/>
    </xf>
    <xf numFmtId="166" fontId="31" fillId="0" borderId="0" xfId="3" applyNumberFormat="1" applyFont="1"/>
    <xf numFmtId="0" fontId="27" fillId="0" borderId="0" xfId="0" applyFont="1" applyAlignment="1">
      <alignment horizontal="center" vertical="center"/>
    </xf>
    <xf numFmtId="2" fontId="31" fillId="0" borderId="0" xfId="3" applyNumberFormat="1" applyFont="1" applyAlignment="1">
      <alignment horizontal="right"/>
    </xf>
    <xf numFmtId="0" fontId="31" fillId="0" borderId="0" xfId="3" applyFont="1" applyAlignment="1">
      <alignment horizontal="center" vertical="center"/>
    </xf>
    <xf numFmtId="4" fontId="40" fillId="0" borderId="0" xfId="3" applyNumberFormat="1" applyFont="1" applyAlignment="1">
      <alignment horizontal="center" vertical="center"/>
    </xf>
    <xf numFmtId="0" fontId="26" fillId="0" borderId="0" xfId="0" applyFont="1" applyAlignment="1">
      <alignment horizontal="center" vertical="center"/>
    </xf>
    <xf numFmtId="0" fontId="28" fillId="0" borderId="0" xfId="3" applyFont="1" applyAlignment="1">
      <alignment horizontal="center" vertical="center"/>
    </xf>
    <xf numFmtId="0" fontId="40" fillId="0" borderId="0" xfId="3" applyFont="1" applyAlignment="1">
      <alignment horizontal="center" vertical="center"/>
    </xf>
    <xf numFmtId="2" fontId="37" fillId="0" borderId="0" xfId="3" applyNumberFormat="1" applyFont="1" applyAlignment="1">
      <alignment horizontal="center"/>
    </xf>
    <xf numFmtId="1" fontId="37" fillId="0" borderId="0" xfId="3" applyNumberFormat="1" applyFont="1" applyAlignment="1">
      <alignment horizontal="right"/>
    </xf>
    <xf numFmtId="4" fontId="41" fillId="0" borderId="0" xfId="3" applyNumberFormat="1" applyFont="1" applyAlignment="1">
      <alignment horizontal="center" vertical="center"/>
    </xf>
    <xf numFmtId="4" fontId="31" fillId="0" borderId="0" xfId="3" applyNumberFormat="1" applyFont="1"/>
    <xf numFmtId="1" fontId="31" fillId="0" borderId="0" xfId="3" applyNumberFormat="1" applyFont="1"/>
    <xf numFmtId="170" fontId="31" fillId="0" borderId="0" xfId="3" applyNumberFormat="1" applyFont="1"/>
    <xf numFmtId="166" fontId="26" fillId="0" borderId="0" xfId="0" applyNumberFormat="1" applyFont="1" applyAlignment="1">
      <alignment horizontal="right" vertical="center"/>
    </xf>
    <xf numFmtId="167" fontId="53" fillId="0" borderId="0" xfId="15" applyNumberFormat="1" applyFont="1"/>
    <xf numFmtId="3" fontId="53" fillId="0" borderId="0" xfId="15" applyNumberFormat="1" applyFont="1"/>
    <xf numFmtId="4" fontId="53" fillId="0" borderId="0" xfId="15" applyNumberFormat="1" applyFont="1"/>
    <xf numFmtId="167" fontId="59" fillId="0" borderId="0" xfId="15" applyNumberFormat="1" applyFont="1"/>
    <xf numFmtId="0" fontId="59" fillId="0" borderId="0" xfId="15" applyFont="1"/>
    <xf numFmtId="0" fontId="53" fillId="0" borderId="0" xfId="15" applyFont="1"/>
    <xf numFmtId="0" fontId="70" fillId="0" borderId="0" xfId="15" applyFont="1" applyAlignment="1">
      <alignment horizontal="right"/>
    </xf>
    <xf numFmtId="1" fontId="57" fillId="0" borderId="0" xfId="15" applyNumberFormat="1" applyFont="1"/>
    <xf numFmtId="3" fontId="70" fillId="0" borderId="0" xfId="15" applyNumberFormat="1" applyFont="1"/>
    <xf numFmtId="3" fontId="57" fillId="0" borderId="0" xfId="15" applyNumberFormat="1" applyFont="1"/>
    <xf numFmtId="0" fontId="70" fillId="0" borderId="0" xfId="15" applyFont="1"/>
    <xf numFmtId="0" fontId="57" fillId="0" borderId="0" xfId="15" applyFont="1"/>
    <xf numFmtId="167" fontId="70" fillId="0" borderId="0" xfId="15" applyNumberFormat="1" applyFont="1"/>
    <xf numFmtId="0" fontId="53" fillId="0" borderId="0" xfId="15" applyFont="1" applyAlignment="1">
      <alignment wrapText="1"/>
    </xf>
    <xf numFmtId="0" fontId="53" fillId="0" borderId="0" xfId="15" applyFont="1" applyAlignment="1">
      <alignment horizontal="center"/>
    </xf>
    <xf numFmtId="2" fontId="53" fillId="0" borderId="0" xfId="15" applyNumberFormat="1" applyFont="1"/>
    <xf numFmtId="2" fontId="57" fillId="0" borderId="0" xfId="15" applyNumberFormat="1" applyFont="1"/>
    <xf numFmtId="2" fontId="57" fillId="0" borderId="0" xfId="15" applyNumberFormat="1" applyFont="1" applyAlignment="1">
      <alignment wrapText="1"/>
    </xf>
    <xf numFmtId="167" fontId="57" fillId="0" borderId="0" xfId="15" applyNumberFormat="1" applyFont="1" applyAlignment="1">
      <alignment horizontal="right"/>
    </xf>
    <xf numFmtId="2" fontId="57" fillId="0" borderId="0" xfId="15" applyNumberFormat="1" applyFont="1" applyAlignment="1">
      <alignment horizontal="left"/>
    </xf>
    <xf numFmtId="3" fontId="57" fillId="0" borderId="0" xfId="15" applyNumberFormat="1" applyFont="1" applyAlignment="1">
      <alignment horizontal="left"/>
    </xf>
    <xf numFmtId="0" fontId="57" fillId="0" borderId="0" xfId="15" applyFont="1" applyAlignment="1">
      <alignment vertical="top" wrapText="1"/>
    </xf>
    <xf numFmtId="0" fontId="57" fillId="0" borderId="0" xfId="15" applyFont="1" applyAlignment="1">
      <alignment horizontal="left" vertical="top" wrapText="1"/>
    </xf>
    <xf numFmtId="0" fontId="57" fillId="0" borderId="0" xfId="15" applyFont="1" applyAlignment="1">
      <alignment horizontal="right" vertical="top" wrapText="1"/>
    </xf>
    <xf numFmtId="0" fontId="53" fillId="0" borderId="0" xfId="15" applyFont="1" applyAlignment="1">
      <alignment vertical="top" wrapText="1"/>
    </xf>
    <xf numFmtId="0" fontId="59" fillId="0" borderId="0" xfId="15" applyFont="1" applyAlignment="1">
      <alignment horizontal="right"/>
    </xf>
    <xf numFmtId="0" fontId="53" fillId="0" borderId="0" xfId="15" applyFont="1" applyAlignment="1">
      <alignment horizontal="left"/>
    </xf>
    <xf numFmtId="0" fontId="68" fillId="0" borderId="0" xfId="15" applyFont="1" applyAlignment="1">
      <alignment horizontal="center" vertical="center"/>
    </xf>
    <xf numFmtId="0" fontId="54" fillId="0" borderId="0" xfId="15" applyFont="1" applyAlignment="1">
      <alignment horizontal="right"/>
    </xf>
    <xf numFmtId="0" fontId="64" fillId="0" borderId="0" xfId="15" applyFont="1" applyAlignment="1">
      <alignment vertical="center"/>
    </xf>
    <xf numFmtId="0" fontId="53" fillId="0" borderId="0" xfId="3" applyFont="1" applyAlignment="1">
      <alignment horizontal="right"/>
    </xf>
    <xf numFmtId="3" fontId="28" fillId="0" borderId="0" xfId="15" applyNumberFormat="1" applyFont="1"/>
    <xf numFmtId="4" fontId="28" fillId="0" borderId="0" xfId="15" applyNumberFormat="1" applyFont="1"/>
    <xf numFmtId="167" fontId="31" fillId="0" borderId="0" xfId="15" applyNumberFormat="1" applyFont="1"/>
    <xf numFmtId="0" fontId="31" fillId="0" borderId="0" xfId="15" applyFont="1"/>
    <xf numFmtId="167" fontId="28" fillId="0" borderId="0" xfId="15" applyNumberFormat="1" applyFont="1"/>
    <xf numFmtId="0" fontId="28" fillId="0" borderId="0" xfId="15" applyFont="1"/>
    <xf numFmtId="0" fontId="53" fillId="0" borderId="0" xfId="15" applyFont="1" applyAlignment="1">
      <alignment horizontal="right"/>
    </xf>
    <xf numFmtId="3" fontId="53" fillId="0" borderId="0" xfId="15" applyNumberFormat="1" applyFont="1" applyAlignment="1">
      <alignment horizontal="right"/>
    </xf>
    <xf numFmtId="166" fontId="57" fillId="0" borderId="0" xfId="3" applyNumberFormat="1" applyFont="1"/>
    <xf numFmtId="1" fontId="57" fillId="0" borderId="0" xfId="3" applyNumberFormat="1" applyFont="1"/>
    <xf numFmtId="0" fontId="72" fillId="0" borderId="0" xfId="15" applyFont="1" applyAlignment="1">
      <alignment horizontal="right"/>
    </xf>
    <xf numFmtId="1" fontId="54" fillId="0" borderId="0" xfId="15" applyNumberFormat="1" applyFont="1"/>
    <xf numFmtId="3" fontId="72" fillId="0" borderId="0" xfId="15" applyNumberFormat="1" applyFont="1"/>
    <xf numFmtId="3" fontId="54" fillId="0" borderId="0" xfId="15" applyNumberFormat="1" applyFont="1"/>
    <xf numFmtId="0" fontId="91" fillId="0" borderId="0" xfId="15" applyFont="1" applyAlignment="1">
      <alignment horizontal="left" vertical="top" wrapText="1"/>
    </xf>
    <xf numFmtId="0" fontId="42" fillId="0" borderId="0" xfId="15" applyFont="1" applyAlignment="1">
      <alignment horizontal="center" vertical="center"/>
    </xf>
    <xf numFmtId="1" fontId="59" fillId="0" borderId="0" xfId="15" applyNumberFormat="1" applyFont="1"/>
    <xf numFmtId="3" fontId="59" fillId="0" borderId="0" xfId="15" applyNumberFormat="1" applyFont="1"/>
    <xf numFmtId="167" fontId="59" fillId="0" borderId="0" xfId="15" applyNumberFormat="1" applyFont="1" applyAlignment="1">
      <alignment horizontal="right"/>
    </xf>
    <xf numFmtId="1" fontId="53" fillId="0" borderId="0" xfId="15" applyNumberFormat="1" applyFont="1"/>
    <xf numFmtId="4" fontId="59" fillId="0" borderId="0" xfId="15" applyNumberFormat="1" applyFont="1"/>
    <xf numFmtId="166" fontId="53" fillId="0" borderId="0" xfId="15" applyNumberFormat="1" applyFont="1"/>
    <xf numFmtId="167" fontId="57" fillId="0" borderId="0" xfId="15" applyNumberFormat="1" applyFont="1"/>
    <xf numFmtId="164" fontId="28" fillId="0" borderId="0" xfId="3" applyNumberFormat="1" applyFont="1"/>
    <xf numFmtId="2" fontId="28" fillId="0" borderId="0" xfId="3" applyNumberFormat="1" applyFont="1"/>
    <xf numFmtId="167" fontId="28" fillId="0" borderId="0" xfId="3" applyNumberFormat="1" applyFont="1" applyAlignment="1">
      <alignment horizontal="right" vertical="center"/>
    </xf>
    <xf numFmtId="167" fontId="33" fillId="0" borderId="0" xfId="3" applyNumberFormat="1" applyFont="1" applyAlignment="1">
      <alignment horizontal="right" vertical="center"/>
    </xf>
    <xf numFmtId="167" fontId="37" fillId="0" borderId="0" xfId="3" applyNumberFormat="1" applyFont="1" applyAlignment="1">
      <alignment horizontal="right" vertical="center"/>
    </xf>
    <xf numFmtId="164" fontId="28" fillId="0" borderId="0" xfId="1" applyNumberFormat="1" applyFont="1" applyFill="1" applyBorder="1" applyAlignment="1">
      <alignment horizontal="right" vertical="center"/>
    </xf>
    <xf numFmtId="176" fontId="28" fillId="0" borderId="0" xfId="3" applyNumberFormat="1" applyFont="1"/>
    <xf numFmtId="167" fontId="28" fillId="0" borderId="0" xfId="3" applyNumberFormat="1" applyFont="1" applyAlignment="1">
      <alignment vertical="center"/>
    </xf>
    <xf numFmtId="1" fontId="73" fillId="0" borderId="0" xfId="3" applyNumberFormat="1" applyFont="1" applyAlignment="1">
      <alignment vertical="center" wrapText="1"/>
    </xf>
    <xf numFmtId="0" fontId="34" fillId="0" borderId="0" xfId="0" applyFont="1" applyAlignment="1">
      <alignment horizontal="center" wrapText="1"/>
    </xf>
    <xf numFmtId="0" fontId="37" fillId="0" borderId="0" xfId="0" applyFont="1" applyAlignment="1">
      <alignment horizontal="center" wrapText="1"/>
    </xf>
    <xf numFmtId="1" fontId="37" fillId="0" borderId="0" xfId="0" applyNumberFormat="1" applyFont="1" applyAlignment="1">
      <alignment horizontal="center" wrapText="1"/>
    </xf>
    <xf numFmtId="0" fontId="33" fillId="0" borderId="0" xfId="3" applyFont="1" applyAlignment="1">
      <alignment horizontal="center" wrapText="1"/>
    </xf>
    <xf numFmtId="0" fontId="28" fillId="0" borderId="0" xfId="0" applyFont="1" applyAlignment="1">
      <alignment horizontal="center" wrapText="1"/>
    </xf>
    <xf numFmtId="0" fontId="43" fillId="0" borderId="0" xfId="3" applyFont="1"/>
    <xf numFmtId="0" fontId="50" fillId="0" borderId="0" xfId="3" applyFont="1" applyAlignment="1">
      <alignment horizontal="right"/>
    </xf>
    <xf numFmtId="0" fontId="29" fillId="0" borderId="0" xfId="3" applyFont="1" applyAlignment="1">
      <alignment vertical="top" wrapText="1"/>
    </xf>
    <xf numFmtId="164" fontId="53" fillId="0" borderId="0" xfId="1" applyNumberFormat="1" applyFont="1" applyFill="1" applyBorder="1" applyAlignment="1">
      <alignment horizontal="right" vertical="center"/>
    </xf>
    <xf numFmtId="167" fontId="63" fillId="0" borderId="0" xfId="3" applyNumberFormat="1" applyFont="1" applyAlignment="1">
      <alignment vertical="center"/>
    </xf>
    <xf numFmtId="167" fontId="63" fillId="0" borderId="0" xfId="3" applyNumberFormat="1" applyFont="1" applyAlignment="1">
      <alignment horizontal="right" vertical="center"/>
    </xf>
    <xf numFmtId="167" fontId="57" fillId="0" borderId="0" xfId="3" applyNumberFormat="1" applyFont="1" applyAlignment="1">
      <alignment horizontal="right" vertical="center"/>
    </xf>
    <xf numFmtId="164" fontId="57" fillId="0" borderId="0" xfId="1" applyNumberFormat="1" applyFont="1" applyFill="1" applyBorder="1" applyAlignment="1">
      <alignment horizontal="right" vertical="center"/>
    </xf>
    <xf numFmtId="3" fontId="57" fillId="0" borderId="0" xfId="3" applyNumberFormat="1" applyFont="1"/>
    <xf numFmtId="3" fontId="37" fillId="0" borderId="0" xfId="3" applyNumberFormat="1" applyFont="1"/>
    <xf numFmtId="9" fontId="57" fillId="0" borderId="0" xfId="1" applyFont="1" applyFill="1" applyBorder="1" applyAlignment="1">
      <alignment horizontal="right" vertical="center"/>
    </xf>
    <xf numFmtId="0" fontId="57" fillId="0" borderId="0" xfId="3" applyFont="1"/>
    <xf numFmtId="0" fontId="73" fillId="0" borderId="0" xfId="3" applyFont="1" applyAlignment="1">
      <alignment vertical="center"/>
    </xf>
    <xf numFmtId="0" fontId="53" fillId="0" borderId="0" xfId="3" applyFont="1" applyAlignment="1">
      <alignment vertical="top"/>
    </xf>
    <xf numFmtId="0" fontId="59" fillId="0" borderId="0" xfId="3" applyFont="1" applyAlignment="1">
      <alignment vertical="top" wrapText="1"/>
    </xf>
    <xf numFmtId="0" fontId="53" fillId="0" borderId="0" xfId="3" applyFont="1" applyAlignment="1">
      <alignment vertical="center" wrapText="1"/>
    </xf>
    <xf numFmtId="0" fontId="57" fillId="0" borderId="0" xfId="3" applyFont="1" applyAlignment="1">
      <alignment vertical="center" wrapText="1"/>
    </xf>
    <xf numFmtId="1" fontId="53" fillId="0" borderId="0" xfId="3" applyNumberFormat="1" applyFont="1" applyAlignment="1">
      <alignment horizontal="center" wrapText="1"/>
    </xf>
    <xf numFmtId="1" fontId="63" fillId="0" borderId="0" xfId="3" applyNumberFormat="1" applyFont="1" applyAlignment="1">
      <alignment horizontal="center" wrapText="1"/>
    </xf>
    <xf numFmtId="0" fontId="76" fillId="0" borderId="0" xfId="0" applyFont="1" applyAlignment="1">
      <alignment horizontal="center" wrapText="1"/>
    </xf>
    <xf numFmtId="0" fontId="57" fillId="0" borderId="0" xfId="0" applyFont="1" applyAlignment="1">
      <alignment horizontal="center" wrapText="1"/>
    </xf>
    <xf numFmtId="0" fontId="57" fillId="0" borderId="0" xfId="3" applyFont="1" applyAlignment="1">
      <alignment horizontal="center" wrapText="1"/>
    </xf>
    <xf numFmtId="0" fontId="64" fillId="0" borderId="0" xfId="3" applyFont="1" applyAlignment="1">
      <alignment vertical="center"/>
    </xf>
    <xf numFmtId="0" fontId="53" fillId="0" borderId="0" xfId="3" applyFont="1" applyAlignment="1">
      <alignment vertical="center"/>
    </xf>
    <xf numFmtId="0" fontId="57" fillId="0" borderId="0" xfId="3" applyFont="1" applyAlignment="1">
      <alignment horizontal="right"/>
    </xf>
    <xf numFmtId="167" fontId="57" fillId="0" borderId="0" xfId="3" applyNumberFormat="1" applyFont="1" applyAlignment="1">
      <alignment horizontal="left"/>
    </xf>
    <xf numFmtId="0" fontId="73" fillId="0" borderId="0" xfId="3" applyFont="1" applyAlignment="1">
      <alignment vertical="center" wrapText="1"/>
    </xf>
    <xf numFmtId="0" fontId="53" fillId="0" borderId="0" xfId="3" applyFont="1" applyAlignment="1">
      <alignment horizontal="left" vertical="center"/>
    </xf>
    <xf numFmtId="167" fontId="53" fillId="0" borderId="0" xfId="1" applyNumberFormat="1" applyFont="1" applyFill="1" applyBorder="1" applyAlignment="1">
      <alignment horizontal="right"/>
    </xf>
    <xf numFmtId="166" fontId="53" fillId="0" borderId="0" xfId="3" applyNumberFormat="1" applyFont="1" applyAlignment="1">
      <alignment horizontal="center"/>
    </xf>
    <xf numFmtId="167" fontId="59" fillId="0" borderId="0" xfId="3" applyNumberFormat="1" applyFont="1"/>
    <xf numFmtId="167" fontId="53" fillId="0" borderId="0" xfId="3" applyNumberFormat="1" applyFont="1" applyAlignment="1">
      <alignment horizontal="center"/>
    </xf>
    <xf numFmtId="164" fontId="53" fillId="0" borderId="0" xfId="1" applyNumberFormat="1" applyFont="1" applyFill="1" applyBorder="1" applyAlignment="1">
      <alignment horizontal="center"/>
    </xf>
    <xf numFmtId="166" fontId="59" fillId="0" borderId="0" xfId="3" applyNumberFormat="1" applyFont="1"/>
    <xf numFmtId="0" fontId="53" fillId="0" borderId="0" xfId="3" applyFont="1" applyAlignment="1">
      <alignment horizontal="center"/>
    </xf>
    <xf numFmtId="1" fontId="53" fillId="0" borderId="0" xfId="3" applyNumberFormat="1" applyFont="1" applyAlignment="1">
      <alignment horizontal="right"/>
    </xf>
    <xf numFmtId="166" fontId="53" fillId="0" borderId="0" xfId="1" applyNumberFormat="1" applyFont="1" applyFill="1" applyBorder="1" applyAlignment="1">
      <alignment horizontal="right"/>
    </xf>
    <xf numFmtId="167" fontId="57" fillId="0" borderId="0" xfId="3" applyNumberFormat="1" applyFont="1" applyAlignment="1">
      <alignment horizontal="right"/>
    </xf>
    <xf numFmtId="0" fontId="53" fillId="0" borderId="0" xfId="3" applyFont="1" applyAlignment="1">
      <alignment horizontal="center" vertical="center" wrapText="1"/>
    </xf>
    <xf numFmtId="165" fontId="53" fillId="0" borderId="0" xfId="3" applyNumberFormat="1" applyFont="1" applyAlignment="1">
      <alignment horizontal="center"/>
    </xf>
    <xf numFmtId="164" fontId="57" fillId="0" borderId="0" xfId="3" applyNumberFormat="1" applyFont="1"/>
    <xf numFmtId="164" fontId="59" fillId="0" borderId="0" xfId="3" applyNumberFormat="1" applyFont="1"/>
    <xf numFmtId="0" fontId="53" fillId="0" borderId="0" xfId="3" applyFont="1" applyAlignment="1">
      <alignment horizontal="center" vertical="center"/>
    </xf>
    <xf numFmtId="165" fontId="53" fillId="0" borderId="0" xfId="19" applyNumberFormat="1" applyFont="1" applyAlignment="1">
      <alignment horizontal="right"/>
    </xf>
    <xf numFmtId="0" fontId="28" fillId="0" borderId="0" xfId="19" applyFont="1"/>
    <xf numFmtId="165" fontId="28" fillId="0" borderId="0" xfId="19" applyNumberFormat="1" applyFont="1"/>
    <xf numFmtId="166" fontId="28" fillId="0" borderId="0" xfId="19" applyNumberFormat="1" applyFont="1"/>
    <xf numFmtId="0" fontId="28" fillId="0" borderId="0" xfId="19" applyFont="1" applyAlignment="1">
      <alignment horizontal="right"/>
    </xf>
    <xf numFmtId="165" fontId="28" fillId="0" borderId="0" xfId="19" applyNumberFormat="1" applyFont="1" applyAlignment="1">
      <alignment horizontal="right"/>
    </xf>
    <xf numFmtId="166" fontId="28" fillId="0" borderId="0" xfId="19" applyNumberFormat="1" applyFont="1" applyAlignment="1">
      <alignment horizontal="center"/>
    </xf>
    <xf numFmtId="0" fontId="39" fillId="0" borderId="0" xfId="19" applyFont="1" applyAlignment="1">
      <alignment horizontal="right"/>
    </xf>
    <xf numFmtId="0" fontId="28" fillId="0" borderId="0" xfId="19" applyFont="1" applyAlignment="1">
      <alignment horizontal="right" vertical="center" wrapText="1"/>
    </xf>
    <xf numFmtId="166" fontId="28" fillId="0" borderId="0" xfId="19" applyNumberFormat="1" applyFont="1" applyAlignment="1">
      <alignment horizontal="right"/>
    </xf>
    <xf numFmtId="0" fontId="173" fillId="0" borderId="0" xfId="3" applyFont="1"/>
    <xf numFmtId="0" fontId="64" fillId="0" borderId="0" xfId="19" applyFont="1" applyAlignment="1">
      <alignment vertical="center"/>
    </xf>
    <xf numFmtId="165" fontId="53" fillId="0" borderId="0" xfId="19" applyNumberFormat="1" applyFont="1" applyAlignment="1">
      <alignment horizontal="center"/>
    </xf>
    <xf numFmtId="0" fontId="53" fillId="0" borderId="0" xfId="19" applyFont="1" applyAlignment="1">
      <alignment horizontal="right"/>
    </xf>
    <xf numFmtId="0" fontId="57" fillId="0" borderId="0" xfId="19" applyFont="1" applyAlignment="1">
      <alignment horizontal="right"/>
    </xf>
    <xf numFmtId="168" fontId="28" fillId="0" borderId="0" xfId="19" applyNumberFormat="1" applyFont="1"/>
    <xf numFmtId="1" fontId="57" fillId="0" borderId="0" xfId="19" applyNumberFormat="1" applyFont="1" applyAlignment="1">
      <alignment horizontal="right"/>
    </xf>
    <xf numFmtId="165" fontId="57" fillId="0" borderId="0" xfId="19" applyNumberFormat="1" applyFont="1" applyAlignment="1">
      <alignment horizontal="right"/>
    </xf>
    <xf numFmtId="0" fontId="28" fillId="0" borderId="0" xfId="19" applyFont="1" applyAlignment="1">
      <alignment horizontal="left"/>
    </xf>
    <xf numFmtId="165" fontId="28" fillId="0" borderId="0" xfId="19" applyNumberFormat="1" applyFont="1" applyAlignment="1">
      <alignment horizontal="center"/>
    </xf>
    <xf numFmtId="1" fontId="37" fillId="0" borderId="0" xfId="19" applyNumberFormat="1" applyFont="1" applyAlignment="1">
      <alignment horizontal="right"/>
    </xf>
    <xf numFmtId="165" fontId="37" fillId="0" borderId="0" xfId="19" applyNumberFormat="1" applyFont="1" applyAlignment="1">
      <alignment horizontal="right"/>
    </xf>
    <xf numFmtId="0" fontId="53" fillId="0" borderId="0" xfId="19" applyFont="1" applyAlignment="1">
      <alignment horizontal="center" vertical="center"/>
    </xf>
    <xf numFmtId="166" fontId="53" fillId="0" borderId="0" xfId="19" applyNumberFormat="1" applyFont="1" applyAlignment="1">
      <alignment horizontal="right"/>
    </xf>
    <xf numFmtId="2" fontId="28" fillId="0" borderId="0" xfId="19" applyNumberFormat="1" applyFont="1"/>
    <xf numFmtId="165" fontId="28" fillId="0" borderId="0" xfId="19" applyNumberFormat="1" applyFont="1" applyAlignment="1">
      <alignment horizontal="right" vertical="center" wrapText="1"/>
    </xf>
    <xf numFmtId="0" fontId="29" fillId="0" borderId="0" xfId="19" applyFont="1" applyAlignment="1">
      <alignment vertical="center"/>
    </xf>
    <xf numFmtId="0" fontId="51" fillId="0" borderId="0" xfId="3" applyFont="1" applyAlignment="1">
      <alignment horizontal="right"/>
    </xf>
    <xf numFmtId="169" fontId="37" fillId="0" borderId="0" xfId="3" applyNumberFormat="1" applyFont="1"/>
    <xf numFmtId="0" fontId="28" fillId="0" borderId="0" xfId="3" applyFont="1" applyAlignment="1">
      <alignment horizontal="right"/>
    </xf>
    <xf numFmtId="166" fontId="28" fillId="0" borderId="0" xfId="3" applyNumberFormat="1" applyFont="1" applyAlignment="1">
      <alignment horizontal="right"/>
    </xf>
    <xf numFmtId="20" fontId="53" fillId="0" borderId="0" xfId="3" applyNumberFormat="1" applyFont="1" applyAlignment="1">
      <alignment horizontal="right" vertical="center"/>
    </xf>
    <xf numFmtId="167" fontId="68" fillId="0" borderId="0" xfId="3" applyNumberFormat="1" applyFont="1" applyAlignment="1">
      <alignment horizontal="right" vertical="center"/>
    </xf>
    <xf numFmtId="0" fontId="76" fillId="0" borderId="0" xfId="56" applyFont="1"/>
    <xf numFmtId="20" fontId="53" fillId="0" borderId="0" xfId="3" applyNumberFormat="1" applyFont="1" applyAlignment="1">
      <alignment horizontal="center" vertical="center"/>
    </xf>
    <xf numFmtId="166" fontId="76" fillId="0" borderId="0" xfId="56" applyNumberFormat="1" applyFont="1" applyAlignment="1">
      <alignment horizontal="center"/>
    </xf>
    <xf numFmtId="171" fontId="76" fillId="0" borderId="0" xfId="56" applyNumberFormat="1" applyFont="1"/>
    <xf numFmtId="167" fontId="76" fillId="0" borderId="0" xfId="56" applyNumberFormat="1" applyFont="1"/>
    <xf numFmtId="173" fontId="76" fillId="0" borderId="0" xfId="56" applyNumberFormat="1" applyFont="1"/>
    <xf numFmtId="167" fontId="57" fillId="0" borderId="0" xfId="56" applyNumberFormat="1" applyFont="1"/>
    <xf numFmtId="0" fontId="57" fillId="0" borderId="0" xfId="56" applyFont="1"/>
    <xf numFmtId="0" fontId="85" fillId="0" borderId="0" xfId="3" applyFont="1" applyAlignment="1">
      <alignment vertical="center"/>
    </xf>
    <xf numFmtId="0" fontId="58" fillId="0" borderId="0" xfId="3" applyFont="1"/>
    <xf numFmtId="0" fontId="82" fillId="0" borderId="0" xfId="56" applyFont="1"/>
    <xf numFmtId="0" fontId="77" fillId="0" borderId="0" xfId="56" applyFont="1"/>
    <xf numFmtId="0" fontId="83" fillId="0" borderId="0" xfId="56" applyFont="1"/>
    <xf numFmtId="0" fontId="64" fillId="0" borderId="0" xfId="3" applyFont="1"/>
    <xf numFmtId="0" fontId="81" fillId="0" borderId="0" xfId="56" applyFont="1"/>
    <xf numFmtId="0" fontId="54" fillId="0" borderId="0" xfId="56" applyFont="1" applyAlignment="1">
      <alignment horizontal="center"/>
    </xf>
    <xf numFmtId="0" fontId="74" fillId="0" borderId="0" xfId="3" applyFont="1" applyAlignment="1">
      <alignment horizontal="center"/>
    </xf>
    <xf numFmtId="0" fontId="84" fillId="0" borderId="0" xfId="3" applyFont="1" applyAlignment="1">
      <alignment vertical="center"/>
    </xf>
    <xf numFmtId="0" fontId="62" fillId="0" borderId="0" xfId="3" applyFont="1"/>
    <xf numFmtId="0" fontId="28" fillId="0" borderId="0" xfId="0" applyFont="1"/>
    <xf numFmtId="166" fontId="28" fillId="0" borderId="0" xfId="0" applyNumberFormat="1" applyFont="1"/>
    <xf numFmtId="167" fontId="28" fillId="0" borderId="0" xfId="0" applyNumberFormat="1" applyFont="1"/>
    <xf numFmtId="0" fontId="79" fillId="0" borderId="0" xfId="0" applyFont="1" applyAlignment="1">
      <alignment vertical="center"/>
    </xf>
    <xf numFmtId="167" fontId="58" fillId="0" borderId="0" xfId="3" applyNumberFormat="1" applyFont="1" applyAlignment="1">
      <alignment horizontal="center"/>
    </xf>
    <xf numFmtId="0" fontId="59" fillId="0" borderId="0" xfId="3" applyFont="1" applyAlignment="1">
      <alignment horizontal="center"/>
    </xf>
    <xf numFmtId="167" fontId="53" fillId="0" borderId="0" xfId="3" applyNumberFormat="1" applyFont="1" applyAlignment="1">
      <alignment horizontal="center" wrapText="1"/>
    </xf>
    <xf numFmtId="167" fontId="53" fillId="0" borderId="0" xfId="3" applyNumberFormat="1" applyFont="1" applyAlignment="1">
      <alignment horizontal="center" vertical="center" wrapText="1"/>
    </xf>
    <xf numFmtId="16" fontId="53" fillId="0" borderId="0" xfId="3" applyNumberFormat="1" applyFont="1" applyAlignment="1">
      <alignment horizontal="center" wrapText="1"/>
    </xf>
    <xf numFmtId="2" fontId="59" fillId="0" borderId="0" xfId="3" applyNumberFormat="1" applyFont="1"/>
    <xf numFmtId="167" fontId="87" fillId="0" borderId="0" xfId="3" applyNumberFormat="1" applyFont="1" applyAlignment="1">
      <alignment horizontal="center" vertical="center" wrapText="1"/>
    </xf>
    <xf numFmtId="3" fontId="59" fillId="0" borderId="0" xfId="3" applyNumberFormat="1" applyFont="1"/>
    <xf numFmtId="167" fontId="71" fillId="0" borderId="0" xfId="3" applyNumberFormat="1" applyFont="1" applyAlignment="1">
      <alignment horizontal="left" vertical="top" wrapText="1"/>
    </xf>
    <xf numFmtId="167" fontId="53" fillId="0" borderId="0" xfId="3" applyNumberFormat="1" applyFont="1" applyAlignment="1">
      <alignment wrapText="1"/>
    </xf>
    <xf numFmtId="0" fontId="53" fillId="0" borderId="0" xfId="3" applyFont="1" applyAlignment="1">
      <alignment wrapText="1"/>
    </xf>
    <xf numFmtId="167" fontId="70" fillId="0" borderId="0" xfId="3" applyNumberFormat="1" applyFont="1" applyAlignment="1">
      <alignment horizontal="center" vertical="center"/>
    </xf>
    <xf numFmtId="167" fontId="86" fillId="0" borderId="0" xfId="3" applyNumberFormat="1" applyFont="1" applyAlignment="1">
      <alignment horizontal="center" wrapText="1"/>
    </xf>
    <xf numFmtId="16" fontId="53" fillId="0" borderId="0" xfId="3" applyNumberFormat="1" applyFont="1" applyAlignment="1">
      <alignment horizontal="right" vertical="center" wrapText="1"/>
    </xf>
    <xf numFmtId="16" fontId="53" fillId="0" borderId="0" xfId="3" applyNumberFormat="1" applyFont="1" applyAlignment="1">
      <alignment horizontal="left" wrapText="1"/>
    </xf>
    <xf numFmtId="0" fontId="53" fillId="0" borderId="0" xfId="3" applyFont="1" applyAlignment="1">
      <alignment horizontal="left"/>
    </xf>
    <xf numFmtId="0" fontId="62" fillId="0" borderId="0" xfId="3" applyFont="1" applyAlignment="1">
      <alignment horizontal="center" wrapText="1"/>
    </xf>
    <xf numFmtId="0" fontId="62" fillId="0" borderId="0" xfId="3" applyFont="1" applyAlignment="1">
      <alignment horizontal="center"/>
    </xf>
    <xf numFmtId="167" fontId="62" fillId="0" borderId="0" xfId="3" applyNumberFormat="1" applyFont="1" applyAlignment="1">
      <alignment horizontal="center" wrapText="1"/>
    </xf>
    <xf numFmtId="3" fontId="53" fillId="0" borderId="0" xfId="3" applyNumberFormat="1" applyFont="1" applyAlignment="1">
      <alignment horizontal="right" vertical="center"/>
    </xf>
    <xf numFmtId="3" fontId="59" fillId="0" borderId="0" xfId="3" applyNumberFormat="1" applyFont="1" applyAlignment="1">
      <alignment horizontal="right" vertical="center"/>
    </xf>
    <xf numFmtId="3" fontId="53" fillId="0" borderId="0" xfId="5" applyNumberFormat="1" applyFont="1" applyFill="1" applyBorder="1" applyAlignment="1">
      <alignment horizontal="right" vertical="center"/>
    </xf>
    <xf numFmtId="0" fontId="76" fillId="0" borderId="0" xfId="94" applyFont="1"/>
    <xf numFmtId="170" fontId="76" fillId="0" borderId="0" xfId="94" applyNumberFormat="1" applyFont="1"/>
    <xf numFmtId="167" fontId="76" fillId="0" borderId="0" xfId="94" applyNumberFormat="1" applyFont="1"/>
    <xf numFmtId="170" fontId="53" fillId="0" borderId="0" xfId="3" applyNumberFormat="1" applyFont="1" applyAlignment="1">
      <alignment vertical="top" wrapText="1"/>
    </xf>
    <xf numFmtId="170" fontId="90" fillId="0" borderId="0" xfId="94" applyNumberFormat="1" applyFont="1"/>
    <xf numFmtId="14" fontId="76" fillId="0" borderId="0" xfId="94" applyNumberFormat="1" applyFont="1" applyAlignment="1">
      <alignment wrapText="1"/>
    </xf>
    <xf numFmtId="0" fontId="86" fillId="0" borderId="0" xfId="94" applyFont="1" applyAlignment="1">
      <alignment horizontal="center"/>
    </xf>
    <xf numFmtId="14" fontId="59" fillId="0" borderId="0" xfId="3" applyNumberFormat="1" applyFont="1" applyAlignment="1">
      <alignment horizontal="center" vertical="center" textRotation="90" wrapText="1"/>
    </xf>
    <xf numFmtId="0" fontId="53" fillId="0" borderId="0" xfId="3" applyFont="1" applyAlignment="1">
      <alignment horizontal="center" textRotation="90" wrapText="1"/>
    </xf>
    <xf numFmtId="0" fontId="57" fillId="0" borderId="0" xfId="94" applyFont="1"/>
    <xf numFmtId="14" fontId="57" fillId="0" borderId="0" xfId="94" applyNumberFormat="1" applyFont="1" applyAlignment="1">
      <alignment wrapText="1"/>
    </xf>
    <xf numFmtId="14" fontId="57" fillId="0" borderId="0" xfId="94" applyNumberFormat="1" applyFont="1"/>
    <xf numFmtId="0" fontId="89" fillId="0" borderId="0" xfId="94" applyFont="1" applyAlignment="1">
      <alignment vertical="center"/>
    </xf>
    <xf numFmtId="172" fontId="57" fillId="0" borderId="0" xfId="94" applyNumberFormat="1" applyFont="1"/>
    <xf numFmtId="167" fontId="57" fillId="0" borderId="0" xfId="94" applyNumberFormat="1" applyFont="1"/>
    <xf numFmtId="170" fontId="57" fillId="0" borderId="0" xfId="94" applyNumberFormat="1" applyFont="1"/>
    <xf numFmtId="20" fontId="57" fillId="0" borderId="0" xfId="94" applyNumberFormat="1" applyFont="1"/>
    <xf numFmtId="0" fontId="57" fillId="0" borderId="0" xfId="94" applyFont="1" applyAlignment="1">
      <alignment vertical="center"/>
    </xf>
    <xf numFmtId="164" fontId="57" fillId="0" borderId="0" xfId="1" applyNumberFormat="1" applyFont="1" applyFill="1"/>
    <xf numFmtId="164" fontId="57" fillId="0" borderId="0" xfId="94" applyNumberFormat="1" applyFont="1"/>
    <xf numFmtId="0" fontId="90" fillId="0" borderId="0" xfId="3" applyFont="1"/>
    <xf numFmtId="167" fontId="57" fillId="0" borderId="0" xfId="3" applyNumberFormat="1" applyFont="1"/>
    <xf numFmtId="1" fontId="57" fillId="0" borderId="0" xfId="3" applyNumberFormat="1" applyFont="1" applyAlignment="1">
      <alignment horizontal="right" wrapText="1"/>
    </xf>
    <xf numFmtId="1" fontId="57" fillId="0" borderId="0" xfId="1" applyNumberFormat="1" applyFont="1" applyFill="1" applyBorder="1"/>
    <xf numFmtId="1" fontId="53" fillId="0" borderId="0" xfId="1" applyNumberFormat="1" applyFont="1" applyFill="1" applyBorder="1"/>
    <xf numFmtId="0" fontId="59" fillId="0" borderId="0" xfId="3" applyFont="1" applyAlignment="1">
      <alignment horizontal="center" vertical="center" wrapText="1"/>
    </xf>
    <xf numFmtId="0" fontId="53" fillId="0" borderId="0" xfId="3" applyFont="1" applyAlignment="1">
      <alignment horizontal="center" wrapText="1"/>
    </xf>
    <xf numFmtId="2" fontId="53" fillId="0" borderId="0" xfId="3" applyNumberFormat="1" applyFont="1"/>
    <xf numFmtId="3" fontId="66" fillId="0" borderId="0" xfId="3" applyNumberFormat="1" applyFont="1" applyAlignment="1">
      <alignment horizontal="right" vertical="center"/>
    </xf>
    <xf numFmtId="3" fontId="53" fillId="0" borderId="0" xfId="3" applyNumberFormat="1" applyFont="1" applyAlignment="1">
      <alignment vertical="center"/>
    </xf>
    <xf numFmtId="4" fontId="53" fillId="0" borderId="0" xfId="3" applyNumberFormat="1" applyFont="1"/>
    <xf numFmtId="3" fontId="53" fillId="0" borderId="0" xfId="3" applyNumberFormat="1" applyFont="1" applyAlignment="1">
      <alignment horizontal="right"/>
    </xf>
    <xf numFmtId="3" fontId="53" fillId="0" borderId="0" xfId="1" applyNumberFormat="1" applyFont="1" applyFill="1" applyBorder="1"/>
    <xf numFmtId="177" fontId="53" fillId="0" borderId="0" xfId="3" applyNumberFormat="1" applyFont="1"/>
    <xf numFmtId="170" fontId="53" fillId="0" borderId="0" xfId="3" applyNumberFormat="1" applyFont="1" applyAlignment="1">
      <alignment horizontal="right"/>
    </xf>
    <xf numFmtId="3" fontId="59" fillId="0" borderId="0" xfId="0" applyNumberFormat="1" applyFont="1"/>
    <xf numFmtId="1" fontId="53" fillId="0" borderId="0" xfId="0" applyNumberFormat="1" applyFont="1" applyAlignment="1">
      <alignment vertical="center" wrapText="1"/>
    </xf>
    <xf numFmtId="164" fontId="59" fillId="0" borderId="0" xfId="0" applyNumberFormat="1" applyFont="1"/>
    <xf numFmtId="0" fontId="53" fillId="0" borderId="0" xfId="0" applyFont="1" applyAlignment="1">
      <alignment vertical="center" wrapText="1"/>
    </xf>
    <xf numFmtId="3" fontId="53" fillId="0" borderId="0" xfId="0" applyNumberFormat="1" applyFont="1" applyAlignment="1">
      <alignment horizontal="right" vertical="center" wrapText="1"/>
    </xf>
    <xf numFmtId="4" fontId="59" fillId="0" borderId="0" xfId="0" applyNumberFormat="1" applyFont="1"/>
    <xf numFmtId="167" fontId="59" fillId="0" borderId="0" xfId="0" applyNumberFormat="1" applyFont="1"/>
    <xf numFmtId="1" fontId="59" fillId="0" borderId="0" xfId="0" applyNumberFormat="1" applyFont="1"/>
    <xf numFmtId="0" fontId="53" fillId="0" borderId="0" xfId="0" applyFont="1" applyAlignment="1">
      <alignment vertical="center"/>
    </xf>
    <xf numFmtId="0" fontId="53" fillId="0" borderId="0" xfId="0" applyFont="1" applyAlignment="1">
      <alignment horizontal="right" vertical="center"/>
    </xf>
    <xf numFmtId="3" fontId="53" fillId="0" borderId="0" xfId="0" applyNumberFormat="1" applyFont="1" applyAlignment="1">
      <alignment horizontal="right" vertical="center"/>
    </xf>
    <xf numFmtId="0" fontId="101" fillId="0" borderId="0" xfId="0" applyFont="1"/>
    <xf numFmtId="0" fontId="59" fillId="0" borderId="0" xfId="0" applyFont="1" applyAlignment="1">
      <alignment vertical="center"/>
    </xf>
    <xf numFmtId="0" fontId="53" fillId="0" borderId="0" xfId="0" applyFont="1" applyAlignment="1">
      <alignment horizontal="center" vertical="center" wrapText="1"/>
    </xf>
    <xf numFmtId="0" fontId="59" fillId="0" borderId="0" xfId="3" applyFont="1" applyAlignment="1">
      <alignment vertical="center"/>
    </xf>
    <xf numFmtId="0" fontId="53" fillId="0" borderId="0" xfId="0" applyFont="1" applyAlignment="1">
      <alignment horizontal="center"/>
    </xf>
    <xf numFmtId="0" fontId="53" fillId="0" borderId="0" xfId="0" applyFont="1" applyAlignment="1">
      <alignment horizontal="right"/>
    </xf>
    <xf numFmtId="166" fontId="53" fillId="0" borderId="0" xfId="0" applyNumberFormat="1" applyFont="1" applyAlignment="1">
      <alignment horizontal="right"/>
    </xf>
    <xf numFmtId="166" fontId="59" fillId="0" borderId="0" xfId="0" applyNumberFormat="1" applyFont="1"/>
    <xf numFmtId="3" fontId="53" fillId="0" borderId="0" xfId="1" applyNumberFormat="1" applyFont="1" applyFill="1"/>
    <xf numFmtId="167" fontId="53" fillId="0" borderId="0" xfId="0" applyNumberFormat="1" applyFont="1" applyAlignment="1">
      <alignment horizontal="right"/>
    </xf>
    <xf numFmtId="9" fontId="59" fillId="0" borderId="0" xfId="0" applyNumberFormat="1" applyFont="1"/>
    <xf numFmtId="0" fontId="91" fillId="0" borderId="0" xfId="0" applyFont="1"/>
    <xf numFmtId="3" fontId="53" fillId="0" borderId="0" xfId="0" applyNumberFormat="1" applyFont="1" applyAlignment="1">
      <alignment vertical="center"/>
    </xf>
    <xf numFmtId="0" fontId="53" fillId="0" borderId="0" xfId="0" applyFont="1" applyAlignment="1">
      <alignment wrapText="1"/>
    </xf>
    <xf numFmtId="3" fontId="57" fillId="0" borderId="0" xfId="0" applyNumberFormat="1" applyFont="1" applyAlignment="1">
      <alignment horizontal="right" vertical="center" wrapText="1"/>
    </xf>
    <xf numFmtId="0" fontId="3" fillId="0" borderId="0" xfId="93" applyFont="1"/>
    <xf numFmtId="0" fontId="94" fillId="0" borderId="0" xfId="93" applyFont="1" applyAlignment="1">
      <alignment horizontal="left" vertical="top" wrapText="1"/>
    </xf>
    <xf numFmtId="49" fontId="82" fillId="0" borderId="0" xfId="93" applyNumberFormat="1" applyFont="1" applyAlignment="1">
      <alignment vertical="center" wrapText="1"/>
    </xf>
    <xf numFmtId="0" fontId="102" fillId="0" borderId="0" xfId="93" applyFont="1" applyAlignment="1">
      <alignment horizontal="center" wrapText="1"/>
    </xf>
    <xf numFmtId="0" fontId="76" fillId="0" borderId="0" xfId="93" applyFont="1" applyAlignment="1">
      <alignment vertical="top" wrapText="1"/>
    </xf>
    <xf numFmtId="49" fontId="76" fillId="0" borderId="0" xfId="93" applyNumberFormat="1" applyFont="1" applyAlignment="1">
      <alignment horizontal="right" vertical="center"/>
    </xf>
    <xf numFmtId="0" fontId="102" fillId="0" borderId="0" xfId="93" applyFont="1" applyAlignment="1">
      <alignment horizontal="center"/>
    </xf>
    <xf numFmtId="3" fontId="76" fillId="0" borderId="0" xfId="93" applyNumberFormat="1" applyFont="1" applyAlignment="1">
      <alignment vertical="top" wrapText="1"/>
    </xf>
    <xf numFmtId="3" fontId="53" fillId="0" borderId="0" xfId="93" applyNumberFormat="1" applyFont="1"/>
    <xf numFmtId="49" fontId="68" fillId="0" borderId="0" xfId="93" applyNumberFormat="1" applyFont="1" applyAlignment="1">
      <alignment horizontal="left" vertical="center"/>
    </xf>
    <xf numFmtId="3" fontId="76" fillId="0" borderId="0" xfId="93" applyNumberFormat="1" applyFont="1" applyAlignment="1">
      <alignment horizontal="right"/>
    </xf>
    <xf numFmtId="3" fontId="76" fillId="0" borderId="0" xfId="93" applyNumberFormat="1" applyFont="1" applyAlignment="1">
      <alignment horizontal="right" wrapText="1"/>
    </xf>
    <xf numFmtId="1" fontId="53" fillId="0" borderId="0" xfId="90" applyFont="1" applyAlignment="1" applyProtection="1">
      <alignment horizontal="right" vertical="center" wrapText="1"/>
    </xf>
    <xf numFmtId="3" fontId="76" fillId="0" borderId="0" xfId="93" applyNumberFormat="1" applyFont="1"/>
    <xf numFmtId="1" fontId="61" fillId="0" borderId="0" xfId="90" applyFont="1" applyAlignment="1" applyProtection="1">
      <alignment horizontal="left" vertical="center"/>
    </xf>
    <xf numFmtId="1" fontId="53" fillId="0" borderId="0" xfId="89" applyFont="1" applyAlignment="1" applyProtection="1">
      <alignment horizontal="right"/>
    </xf>
    <xf numFmtId="1" fontId="62" fillId="0" borderId="0" xfId="90" applyFont="1" applyAlignment="1" applyProtection="1">
      <alignment horizontal="left"/>
    </xf>
    <xf numFmtId="1" fontId="53" fillId="0" borderId="0" xfId="90" applyFont="1" applyAlignment="1" applyProtection="1">
      <alignment horizontal="left" vertical="center" wrapText="1"/>
    </xf>
    <xf numFmtId="0" fontId="53" fillId="0" borderId="0" xfId="92" applyFont="1" applyAlignment="1">
      <alignment horizontal="left" vertical="center" wrapText="1"/>
    </xf>
    <xf numFmtId="0" fontId="53" fillId="0" borderId="0" xfId="91" applyFont="1" applyAlignment="1" applyProtection="1">
      <alignment vertical="center" wrapText="1"/>
      <protection locked="0"/>
    </xf>
    <xf numFmtId="167" fontId="76" fillId="0" borderId="0" xfId="93" applyNumberFormat="1" applyFont="1"/>
    <xf numFmtId="0" fontId="66" fillId="0" borderId="0" xfId="91" applyFont="1" applyAlignment="1">
      <alignment horizontal="center" vertical="center"/>
    </xf>
    <xf numFmtId="3" fontId="102" fillId="0" borderId="0" xfId="93" applyNumberFormat="1" applyFont="1" applyAlignment="1">
      <alignment horizontal="center" wrapText="1"/>
    </xf>
    <xf numFmtId="0" fontId="53" fillId="0" borderId="0" xfId="91" applyFont="1" applyAlignment="1">
      <alignment horizontal="center"/>
    </xf>
    <xf numFmtId="3" fontId="102" fillId="0" borderId="0" xfId="93" applyNumberFormat="1" applyFont="1" applyAlignment="1">
      <alignment horizontal="center"/>
    </xf>
    <xf numFmtId="0" fontId="53" fillId="0" borderId="0" xfId="91" applyFont="1" applyAlignment="1">
      <alignment horizontal="right" vertical="center" wrapText="1"/>
    </xf>
    <xf numFmtId="0" fontId="76" fillId="0" borderId="0" xfId="93" applyFont="1"/>
    <xf numFmtId="0" fontId="89" fillId="0" borderId="0" xfId="0" applyFont="1"/>
    <xf numFmtId="0" fontId="97" fillId="0" borderId="0" xfId="0" applyFont="1" applyAlignment="1">
      <alignment vertical="center"/>
    </xf>
    <xf numFmtId="0" fontId="68" fillId="0" borderId="0" xfId="0" applyFont="1" applyAlignment="1">
      <alignment vertical="center"/>
    </xf>
    <xf numFmtId="1" fontId="57" fillId="0" borderId="0" xfId="0" applyNumberFormat="1" applyFont="1" applyAlignment="1">
      <alignment horizontal="center" vertical="center" wrapText="1"/>
    </xf>
    <xf numFmtId="0" fontId="99" fillId="0" borderId="0" xfId="0" applyFont="1" applyAlignment="1">
      <alignment horizontal="center" vertical="center" wrapText="1"/>
    </xf>
    <xf numFmtId="164" fontId="99" fillId="0" borderId="0" xfId="1" applyNumberFormat="1" applyFont="1" applyFill="1" applyBorder="1" applyAlignment="1">
      <alignment horizontal="right" vertical="center"/>
    </xf>
    <xf numFmtId="0" fontId="53" fillId="0" borderId="0" xfId="0" applyFont="1" applyAlignment="1">
      <alignment horizontal="left" vertical="center"/>
    </xf>
    <xf numFmtId="0" fontId="101" fillId="0" borderId="0" xfId="0" applyFont="1" applyAlignment="1">
      <alignment vertical="center"/>
    </xf>
    <xf numFmtId="167" fontId="53" fillId="0" borderId="0" xfId="0" applyNumberFormat="1" applyFont="1" applyAlignment="1">
      <alignment horizontal="right" vertical="center"/>
    </xf>
    <xf numFmtId="167" fontId="53" fillId="0" borderId="0" xfId="1" applyNumberFormat="1" applyFont="1" applyFill="1" applyBorder="1" applyAlignment="1">
      <alignment horizontal="right" vertical="center"/>
    </xf>
    <xf numFmtId="167" fontId="99" fillId="0" borderId="0" xfId="1" applyNumberFormat="1" applyFont="1" applyFill="1" applyBorder="1" applyAlignment="1">
      <alignment horizontal="right" vertical="center"/>
    </xf>
    <xf numFmtId="1" fontId="53" fillId="0" borderId="0" xfId="0" applyNumberFormat="1" applyFont="1" applyAlignment="1">
      <alignment horizontal="left" wrapText="1"/>
    </xf>
    <xf numFmtId="0" fontId="73" fillId="0" borderId="0" xfId="0" applyFont="1" applyAlignment="1">
      <alignment wrapText="1"/>
    </xf>
    <xf numFmtId="176" fontId="53" fillId="0" borderId="0" xfId="3" applyNumberFormat="1" applyFont="1"/>
    <xf numFmtId="167" fontId="106" fillId="0" borderId="0" xfId="57" applyNumberFormat="1" applyFont="1"/>
    <xf numFmtId="0" fontId="53" fillId="0" borderId="0" xfId="57" applyFont="1"/>
    <xf numFmtId="166" fontId="53" fillId="0" borderId="0" xfId="57" applyNumberFormat="1" applyFont="1"/>
    <xf numFmtId="0" fontId="91" fillId="0" borderId="0" xfId="57" applyFont="1"/>
    <xf numFmtId="0" fontId="53" fillId="0" borderId="0" xfId="57" applyFont="1" applyAlignment="1">
      <alignment horizontal="right"/>
    </xf>
    <xf numFmtId="3" fontId="53" fillId="0" borderId="0" xfId="57" applyNumberFormat="1" applyFont="1"/>
    <xf numFmtId="167" fontId="53" fillId="0" borderId="0" xfId="57" applyNumberFormat="1" applyFont="1"/>
    <xf numFmtId="0" fontId="53" fillId="0" borderId="0" xfId="57" applyFont="1" applyAlignment="1">
      <alignment horizontal="left"/>
    </xf>
    <xf numFmtId="0" fontId="65" fillId="0" borderId="0" xfId="57" applyFont="1"/>
    <xf numFmtId="0" fontId="28" fillId="0" borderId="0" xfId="57" applyFont="1"/>
    <xf numFmtId="0" fontId="53" fillId="0" borderId="0" xfId="57" applyFont="1" applyAlignment="1">
      <alignment vertical="center"/>
    </xf>
    <xf numFmtId="0" fontId="68" fillId="0" borderId="0" xfId="57" applyFont="1" applyAlignment="1">
      <alignment vertical="center"/>
    </xf>
    <xf numFmtId="0" fontId="53" fillId="0" borderId="0" xfId="57" applyFont="1" applyAlignment="1">
      <alignment horizontal="center"/>
    </xf>
    <xf numFmtId="0" fontId="78" fillId="0" borderId="0" xfId="57" applyFont="1" applyAlignment="1">
      <alignment vertical="center"/>
    </xf>
    <xf numFmtId="0" fontId="61" fillId="0" borderId="0" xfId="57" applyFont="1" applyAlignment="1">
      <alignment vertical="center"/>
    </xf>
    <xf numFmtId="0" fontId="62" fillId="0" borderId="0" xfId="57" applyFont="1" applyAlignment="1">
      <alignment vertical="center"/>
    </xf>
    <xf numFmtId="0" fontId="55" fillId="0" borderId="0" xfId="57" applyFont="1" applyAlignment="1">
      <alignment horizontal="right"/>
    </xf>
    <xf numFmtId="0" fontId="93" fillId="0" borderId="0" xfId="57" applyFont="1" applyAlignment="1">
      <alignment horizontal="right"/>
    </xf>
    <xf numFmtId="0" fontId="106" fillId="0" borderId="0" xfId="57" applyFont="1"/>
    <xf numFmtId="167" fontId="28" fillId="0" borderId="0" xfId="57" applyNumberFormat="1" applyFont="1"/>
    <xf numFmtId="166" fontId="53" fillId="0" borderId="0" xfId="3" applyNumberFormat="1" applyFont="1" applyAlignment="1">
      <alignment horizontal="right"/>
    </xf>
    <xf numFmtId="0" fontId="108" fillId="0" borderId="0" xfId="3" applyFont="1" applyAlignment="1">
      <alignment horizontal="right"/>
    </xf>
    <xf numFmtId="166" fontId="57" fillId="0" borderId="0" xfId="3" applyNumberFormat="1" applyFont="1" applyAlignment="1">
      <alignment horizontal="right"/>
    </xf>
    <xf numFmtId="3" fontId="70" fillId="0" borderId="0" xfId="3" applyNumberFormat="1" applyFont="1"/>
    <xf numFmtId="164" fontId="31" fillId="0" borderId="0" xfId="1" applyNumberFormat="1" applyFont="1" applyFill="1" applyAlignment="1">
      <alignment horizontal="right"/>
    </xf>
    <xf numFmtId="0" fontId="70" fillId="0" borderId="0" xfId="3" applyFont="1"/>
    <xf numFmtId="0" fontId="53" fillId="3" borderId="0" xfId="0" applyFont="1" applyFill="1"/>
    <xf numFmtId="0" fontId="55" fillId="3" borderId="0" xfId="0" applyFont="1" applyFill="1"/>
    <xf numFmtId="1" fontId="59" fillId="0" borderId="0" xfId="89" applyFont="1" applyAlignment="1" applyProtection="1"/>
    <xf numFmtId="0" fontId="94" fillId="3" borderId="0" xfId="93" applyFont="1" applyFill="1" applyAlignment="1">
      <alignment horizontal="left" vertical="top" wrapText="1"/>
    </xf>
    <xf numFmtId="49" fontId="59" fillId="3" borderId="0" xfId="93" applyNumberFormat="1" applyFont="1" applyFill="1" applyAlignment="1">
      <alignment vertical="center" wrapText="1"/>
    </xf>
    <xf numFmtId="3" fontId="76" fillId="3" borderId="0" xfId="93" applyNumberFormat="1" applyFont="1" applyFill="1" applyAlignment="1">
      <alignment horizontal="right" wrapText="1"/>
    </xf>
    <xf numFmtId="3" fontId="76" fillId="3" borderId="0" xfId="93" applyNumberFormat="1" applyFont="1" applyFill="1"/>
    <xf numFmtId="0" fontId="59" fillId="0" borderId="0" xfId="1538" applyFont="1"/>
    <xf numFmtId="0" fontId="111" fillId="0" borderId="0" xfId="1538" applyFont="1" applyAlignment="1">
      <alignment horizontal="center" vertical="center"/>
    </xf>
    <xf numFmtId="49" fontId="112" fillId="0" borderId="0" xfId="1538" applyNumberFormat="1" applyFont="1" applyAlignment="1">
      <alignment vertical="center"/>
    </xf>
    <xf numFmtId="0" fontId="113" fillId="0" borderId="0" xfId="1538" applyFont="1"/>
    <xf numFmtId="0" fontId="73" fillId="0" borderId="0" xfId="1538" applyFont="1"/>
    <xf numFmtId="0" fontId="59" fillId="0" borderId="0" xfId="1538" applyFont="1" applyAlignment="1">
      <alignment horizontal="left" vertical="center"/>
    </xf>
    <xf numFmtId="0" fontId="73" fillId="0" borderId="0" xfId="1538" applyFont="1" applyAlignment="1">
      <alignment horizontal="center"/>
    </xf>
    <xf numFmtId="0" fontId="59" fillId="0" borderId="0" xfId="1538" applyFont="1" applyAlignment="1">
      <alignment horizontal="right" vertical="center"/>
    </xf>
    <xf numFmtId="0" fontId="59" fillId="0" borderId="0" xfId="1538" applyFont="1" applyAlignment="1">
      <alignment horizontal="left" vertical="center" indent="1"/>
    </xf>
    <xf numFmtId="0" fontId="114" fillId="0" borderId="0" xfId="1538" applyFont="1"/>
    <xf numFmtId="0" fontId="114" fillId="0" borderId="0" xfId="1538" applyFont="1" applyAlignment="1">
      <alignment horizontal="right" vertical="center"/>
    </xf>
    <xf numFmtId="0" fontId="114" fillId="0" borderId="0" xfId="1538" applyFont="1" applyAlignment="1">
      <alignment horizontal="left" vertical="center" indent="1"/>
    </xf>
    <xf numFmtId="49" fontId="111" fillId="0" borderId="0" xfId="1538" applyNumberFormat="1" applyFont="1" applyAlignment="1">
      <alignment vertical="center"/>
    </xf>
    <xf numFmtId="0" fontId="90" fillId="0" borderId="0" xfId="0" applyFont="1"/>
    <xf numFmtId="167" fontId="90" fillId="0" borderId="0" xfId="0" applyNumberFormat="1" applyFont="1"/>
    <xf numFmtId="0" fontId="57" fillId="0" borderId="0" xfId="0" applyFont="1"/>
    <xf numFmtId="0" fontId="37" fillId="0" borderId="0" xfId="0" applyFont="1"/>
    <xf numFmtId="166" fontId="37" fillId="0" borderId="0" xfId="0" applyNumberFormat="1" applyFont="1"/>
    <xf numFmtId="171" fontId="57" fillId="0" borderId="0" xfId="94" applyNumberFormat="1" applyFont="1"/>
    <xf numFmtId="0" fontId="57" fillId="0" borderId="0" xfId="3" applyFont="1" applyAlignment="1">
      <alignment vertical="top" wrapText="1"/>
    </xf>
    <xf numFmtId="167" fontId="68" fillId="0" borderId="0" xfId="15" applyNumberFormat="1" applyFont="1" applyAlignment="1">
      <alignment horizontal="center" vertical="center"/>
    </xf>
    <xf numFmtId="0" fontId="176" fillId="0" borderId="0" xfId="3" applyFont="1" applyAlignment="1">
      <alignment vertical="center"/>
    </xf>
    <xf numFmtId="0" fontId="171" fillId="0" borderId="0" xfId="93" applyFont="1"/>
    <xf numFmtId="0" fontId="57" fillId="0" borderId="0" xfId="93" applyFont="1"/>
    <xf numFmtId="3" fontId="57" fillId="0" borderId="0" xfId="93" applyNumberFormat="1" applyFont="1"/>
    <xf numFmtId="1" fontId="57" fillId="0" borderId="0" xfId="93" applyNumberFormat="1" applyFont="1"/>
    <xf numFmtId="0" fontId="53" fillId="0" borderId="0" xfId="0" applyFont="1" applyAlignment="1">
      <alignment horizontal="center" wrapText="1"/>
    </xf>
    <xf numFmtId="0" fontId="111" fillId="0" borderId="0" xfId="1538" applyFont="1" applyAlignment="1">
      <alignment horizontal="left" vertical="center"/>
    </xf>
    <xf numFmtId="0" fontId="179" fillId="0" borderId="0" xfId="3" applyFont="1" applyAlignment="1">
      <alignment horizontal="right"/>
    </xf>
    <xf numFmtId="0" fontId="178" fillId="0" borderId="0" xfId="0" applyFont="1"/>
    <xf numFmtId="0" fontId="113" fillId="0" borderId="0" xfId="15" applyFont="1"/>
    <xf numFmtId="0" fontId="181" fillId="0" borderId="0" xfId="15" applyFont="1" applyAlignment="1">
      <alignment vertical="center"/>
    </xf>
    <xf numFmtId="0" fontId="182" fillId="0" borderId="0" xfId="3" applyFont="1"/>
    <xf numFmtId="0" fontId="181" fillId="0" borderId="0" xfId="19" applyFont="1" applyAlignment="1">
      <alignment vertical="center"/>
    </xf>
    <xf numFmtId="0" fontId="180" fillId="0" borderId="0" xfId="3" applyFont="1" applyAlignment="1">
      <alignment horizontal="right"/>
    </xf>
    <xf numFmtId="0" fontId="182" fillId="0" borderId="0" xfId="19" applyFont="1"/>
    <xf numFmtId="0" fontId="53" fillId="0" borderId="0" xfId="15" applyFont="1" applyAlignment="1">
      <alignment horizontal="center" wrapText="1"/>
    </xf>
    <xf numFmtId="167" fontId="76" fillId="0" borderId="0" xfId="56" applyNumberFormat="1" applyFont="1" applyAlignment="1">
      <alignment horizontal="center" wrapText="1"/>
    </xf>
    <xf numFmtId="0" fontId="53" fillId="0" borderId="0" xfId="94" applyFont="1" applyAlignment="1">
      <alignment horizontal="center" vertical="center"/>
    </xf>
    <xf numFmtId="0" fontId="30" fillId="0" borderId="0" xfId="3" applyFont="1" applyAlignment="1">
      <alignment horizontal="left" vertical="top" wrapText="1"/>
    </xf>
    <xf numFmtId="0" fontId="66" fillId="3" borderId="13" xfId="3" applyFont="1" applyFill="1" applyBorder="1" applyAlignment="1">
      <alignment horizontal="right" vertical="top" wrapText="1"/>
    </xf>
    <xf numFmtId="0" fontId="53" fillId="3" borderId="13" xfId="3" applyFont="1" applyFill="1" applyBorder="1" applyAlignment="1">
      <alignment horizontal="left"/>
    </xf>
    <xf numFmtId="0" fontId="58" fillId="0" borderId="0" xfId="0" applyFont="1" applyAlignment="1">
      <alignment horizontal="center"/>
    </xf>
    <xf numFmtId="0" fontId="53" fillId="3" borderId="13" xfId="0" applyFont="1" applyFill="1" applyBorder="1"/>
    <xf numFmtId="0" fontId="53" fillId="3" borderId="13" xfId="0" applyFont="1" applyFill="1" applyBorder="1" applyAlignment="1">
      <alignment horizontal="center"/>
    </xf>
    <xf numFmtId="0" fontId="53" fillId="0" borderId="2" xfId="0" applyFont="1" applyBorder="1"/>
    <xf numFmtId="167" fontId="53" fillId="0" borderId="2" xfId="0" applyNumberFormat="1" applyFont="1" applyBorder="1"/>
    <xf numFmtId="0" fontId="53" fillId="0" borderId="0" xfId="15" applyFont="1" applyAlignment="1">
      <alignment vertical="center"/>
    </xf>
    <xf numFmtId="0" fontId="53" fillId="0" borderId="0" xfId="15" applyFont="1" applyAlignment="1">
      <alignment horizontal="center" vertical="center"/>
    </xf>
    <xf numFmtId="167" fontId="87" fillId="68" borderId="0" xfId="3" applyNumberFormat="1" applyFont="1" applyFill="1" applyAlignment="1">
      <alignment horizontal="center" vertical="center" wrapText="1"/>
    </xf>
    <xf numFmtId="167" fontId="87" fillId="69" borderId="0" xfId="3" applyNumberFormat="1" applyFont="1" applyFill="1" applyAlignment="1">
      <alignment horizontal="center" vertical="center" wrapText="1"/>
    </xf>
    <xf numFmtId="167" fontId="87" fillId="70" borderId="0" xfId="3" applyNumberFormat="1" applyFont="1" applyFill="1" applyAlignment="1">
      <alignment horizontal="center" vertical="center" wrapText="1"/>
    </xf>
    <xf numFmtId="167" fontId="70" fillId="70" borderId="0" xfId="3" applyNumberFormat="1" applyFont="1" applyFill="1" applyAlignment="1">
      <alignment horizontal="center" vertical="center"/>
    </xf>
    <xf numFmtId="167" fontId="71" fillId="71" borderId="0" xfId="3" applyNumberFormat="1" applyFont="1" applyFill="1" applyAlignment="1">
      <alignment horizontal="center" vertical="center" wrapText="1"/>
    </xf>
    <xf numFmtId="166" fontId="87" fillId="72" borderId="0" xfId="3" applyNumberFormat="1" applyFont="1" applyFill="1" applyAlignment="1">
      <alignment horizontal="center" vertical="center"/>
    </xf>
    <xf numFmtId="167" fontId="87" fillId="72" borderId="5" xfId="3" applyNumberFormat="1" applyFont="1" applyFill="1" applyBorder="1" applyAlignment="1">
      <alignment horizontal="center" vertical="center" wrapText="1"/>
    </xf>
    <xf numFmtId="167" fontId="87" fillId="72" borderId="0" xfId="3" applyNumberFormat="1" applyFont="1" applyFill="1" applyAlignment="1">
      <alignment horizontal="center" vertical="center" wrapText="1"/>
    </xf>
    <xf numFmtId="16" fontId="185" fillId="0" borderId="0" xfId="3" applyNumberFormat="1" applyFont="1" applyAlignment="1">
      <alignment horizontal="right" vertical="center" wrapText="1"/>
    </xf>
    <xf numFmtId="0" fontId="66" fillId="0" borderId="0" xfId="3" applyFont="1" applyAlignment="1">
      <alignment vertical="top" wrapText="1"/>
    </xf>
    <xf numFmtId="0" fontId="67" fillId="0" borderId="0" xfId="3" applyFont="1" applyAlignment="1">
      <alignment horizontal="left" vertical="top" wrapText="1"/>
    </xf>
    <xf numFmtId="0" fontId="53" fillId="0" borderId="29" xfId="3" applyFont="1" applyBorder="1" applyAlignment="1">
      <alignment horizontal="left"/>
    </xf>
    <xf numFmtId="0" fontId="53" fillId="0" borderId="2" xfId="3" applyFont="1" applyBorder="1" applyAlignment="1">
      <alignment horizontal="left"/>
    </xf>
    <xf numFmtId="0" fontId="79" fillId="0" borderId="0" xfId="0" applyFont="1" applyAlignment="1">
      <alignment horizontal="left" vertical="center" wrapText="1"/>
    </xf>
    <xf numFmtId="3" fontId="53" fillId="3" borderId="0" xfId="0" applyNumberFormat="1" applyFont="1" applyFill="1" applyAlignment="1">
      <alignment horizontal="right" vertical="center"/>
    </xf>
    <xf numFmtId="0" fontId="53" fillId="3" borderId="0" xfId="0" applyFont="1" applyFill="1" applyAlignment="1">
      <alignment horizontal="right" vertical="center"/>
    </xf>
    <xf numFmtId="0" fontId="53" fillId="3" borderId="0" xfId="0" applyFont="1" applyFill="1" applyAlignment="1">
      <alignment vertical="center" wrapText="1"/>
    </xf>
    <xf numFmtId="3" fontId="75" fillId="3" borderId="0" xfId="0" applyNumberFormat="1" applyFont="1" applyFill="1" applyAlignment="1">
      <alignment horizontal="right" vertical="center"/>
    </xf>
    <xf numFmtId="3" fontId="75" fillId="3" borderId="0" xfId="0" applyNumberFormat="1" applyFont="1" applyFill="1" applyAlignment="1">
      <alignment vertical="center"/>
    </xf>
    <xf numFmtId="3" fontId="75" fillId="3" borderId="0" xfId="0" applyNumberFormat="1" applyFont="1" applyFill="1" applyAlignment="1">
      <alignment vertical="center" wrapText="1"/>
    </xf>
    <xf numFmtId="0" fontId="53" fillId="3" borderId="0" xfId="0" applyFont="1" applyFill="1" applyAlignment="1">
      <alignment vertical="center"/>
    </xf>
    <xf numFmtId="0" fontId="99" fillId="3" borderId="0" xfId="0" applyFont="1" applyFill="1" applyAlignment="1">
      <alignment vertical="center" wrapText="1"/>
    </xf>
    <xf numFmtId="3" fontId="97" fillId="3" borderId="0" xfId="0" applyNumberFormat="1" applyFont="1" applyFill="1" applyAlignment="1">
      <alignment vertical="center" wrapText="1"/>
    </xf>
    <xf numFmtId="3" fontId="97" fillId="3" borderId="0" xfId="0" applyNumberFormat="1" applyFont="1" applyFill="1" applyAlignment="1">
      <alignment vertical="center"/>
    </xf>
    <xf numFmtId="0" fontId="100" fillId="3" borderId="0" xfId="0" applyFont="1" applyFill="1" applyAlignment="1">
      <alignment vertical="center"/>
    </xf>
    <xf numFmtId="0" fontId="66" fillId="3" borderId="13" xfId="3" applyFont="1" applyFill="1" applyBorder="1" applyAlignment="1">
      <alignment horizontal="right" textRotation="90" wrapText="1"/>
    </xf>
    <xf numFmtId="0" fontId="62" fillId="0" borderId="0" xfId="15" applyFont="1"/>
    <xf numFmtId="3" fontId="53" fillId="0" borderId="29" xfId="0" applyNumberFormat="1" applyFont="1" applyBorder="1" applyAlignment="1">
      <alignment horizontal="right" vertical="center" wrapText="1"/>
    </xf>
    <xf numFmtId="0" fontId="53" fillId="0" borderId="0" xfId="0" applyFont="1" applyAlignment="1">
      <alignment horizontal="left" vertical="center" wrapText="1"/>
    </xf>
    <xf numFmtId="0" fontId="76" fillId="0" borderId="0" xfId="93" applyFont="1" applyAlignment="1">
      <alignment horizontal="center"/>
    </xf>
    <xf numFmtId="0" fontId="113" fillId="0" borderId="0" xfId="0" applyFont="1"/>
    <xf numFmtId="0" fontId="73" fillId="3" borderId="0" xfId="0" applyFont="1" applyFill="1" applyAlignment="1">
      <alignment horizontal="right"/>
    </xf>
    <xf numFmtId="0" fontId="66" fillId="0" borderId="0" xfId="3" applyFont="1" applyAlignment="1">
      <alignment horizontal="left" vertical="top" wrapText="1"/>
    </xf>
    <xf numFmtId="0" fontId="170" fillId="3" borderId="0" xfId="3" applyFont="1" applyFill="1"/>
    <xf numFmtId="0" fontId="178" fillId="0" borderId="0" xfId="57" applyFont="1"/>
    <xf numFmtId="0" fontId="84" fillId="0" borderId="0" xfId="57" applyFont="1" applyAlignment="1">
      <alignment horizontal="left" vertical="center" wrapText="1"/>
    </xf>
    <xf numFmtId="0" fontId="84" fillId="0" borderId="0" xfId="57" applyFont="1" applyAlignment="1">
      <alignment vertical="center"/>
    </xf>
    <xf numFmtId="0" fontId="107" fillId="0" borderId="0" xfId="57" applyFont="1" applyAlignment="1">
      <alignment horizontal="left" vertical="center" wrapText="1"/>
    </xf>
    <xf numFmtId="165" fontId="53" fillId="3" borderId="29" xfId="19" applyNumberFormat="1" applyFont="1" applyFill="1" applyBorder="1" applyAlignment="1">
      <alignment horizontal="right"/>
    </xf>
    <xf numFmtId="165" fontId="53" fillId="0" borderId="2" xfId="19" applyNumberFormat="1" applyFont="1" applyBorder="1" applyAlignment="1">
      <alignment horizontal="right"/>
    </xf>
    <xf numFmtId="0" fontId="66" fillId="3" borderId="0" xfId="19" applyFont="1" applyFill="1" applyAlignment="1">
      <alignment horizontal="right"/>
    </xf>
    <xf numFmtId="0" fontId="66" fillId="3" borderId="13" xfId="0" applyFont="1" applyFill="1" applyBorder="1" applyAlignment="1">
      <alignment horizontal="right"/>
    </xf>
    <xf numFmtId="0" fontId="79" fillId="0" borderId="0" xfId="3" applyFont="1" applyAlignment="1">
      <alignment horizontal="left" vertical="center"/>
    </xf>
    <xf numFmtId="165" fontId="53" fillId="0" borderId="29" xfId="19" applyNumberFormat="1" applyFont="1" applyBorder="1" applyAlignment="1">
      <alignment horizontal="right"/>
    </xf>
    <xf numFmtId="0" fontId="66" fillId="3" borderId="2" xfId="19" applyFont="1" applyFill="1" applyBorder="1"/>
    <xf numFmtId="0" fontId="66" fillId="3" borderId="2" xfId="3" applyFont="1" applyFill="1" applyBorder="1" applyAlignment="1">
      <alignment horizontal="right" textRotation="90" wrapText="1"/>
    </xf>
    <xf numFmtId="172" fontId="37" fillId="0" borderId="0" xfId="0" applyNumberFormat="1" applyFont="1"/>
    <xf numFmtId="167" fontId="37" fillId="0" borderId="0" xfId="0" applyNumberFormat="1" applyFont="1"/>
    <xf numFmtId="14" fontId="66" fillId="3" borderId="13" xfId="3" applyNumberFormat="1" applyFont="1" applyFill="1" applyBorder="1" applyAlignment="1">
      <alignment horizontal="right" textRotation="90" wrapText="1"/>
    </xf>
    <xf numFmtId="0" fontId="84" fillId="0" borderId="0" xfId="3" applyFont="1" applyAlignment="1">
      <alignment horizontal="left" vertical="center"/>
    </xf>
    <xf numFmtId="0" fontId="95" fillId="0" borderId="0" xfId="3" applyFont="1" applyAlignment="1">
      <alignment horizontal="right" vertical="center"/>
    </xf>
    <xf numFmtId="0" fontId="53" fillId="0" borderId="29" xfId="0" applyFont="1" applyBorder="1" applyAlignment="1">
      <alignment horizontal="left" vertical="center" wrapText="1"/>
    </xf>
    <xf numFmtId="0" fontId="53" fillId="0" borderId="2" xfId="0" applyFont="1" applyBorder="1" applyAlignment="1">
      <alignment horizontal="left" vertical="center" wrapText="1"/>
    </xf>
    <xf numFmtId="3" fontId="53" fillId="0" borderId="2" xfId="0" applyNumberFormat="1" applyFont="1" applyBorder="1" applyAlignment="1">
      <alignment vertical="center" wrapText="1"/>
    </xf>
    <xf numFmtId="0" fontId="84" fillId="0" borderId="0" xfId="0" applyFont="1" applyAlignment="1">
      <alignment horizontal="left" vertical="center" wrapText="1"/>
    </xf>
    <xf numFmtId="0" fontId="62" fillId="0" borderId="0" xfId="3" applyFont="1" applyAlignment="1">
      <alignment horizontal="right" vertical="center"/>
    </xf>
    <xf numFmtId="0" fontId="66" fillId="3" borderId="13" xfId="3" applyFont="1" applyFill="1" applyBorder="1" applyAlignment="1">
      <alignment horizontal="left" textRotation="90"/>
    </xf>
    <xf numFmtId="0" fontId="53" fillId="0" borderId="29" xfId="3" applyFont="1" applyBorder="1"/>
    <xf numFmtId="3" fontId="66" fillId="0" borderId="29" xfId="0" applyNumberFormat="1" applyFont="1" applyBorder="1" applyAlignment="1">
      <alignment horizontal="right" vertical="center" wrapText="1"/>
    </xf>
    <xf numFmtId="3" fontId="66" fillId="0" borderId="0" xfId="0" applyNumberFormat="1" applyFont="1" applyAlignment="1">
      <alignment horizontal="right" vertical="center" wrapText="1"/>
    </xf>
    <xf numFmtId="3" fontId="66" fillId="0" borderId="0" xfId="0" applyNumberFormat="1" applyFont="1" applyAlignment="1">
      <alignment vertical="center"/>
    </xf>
    <xf numFmtId="3" fontId="66" fillId="0" borderId="2" xfId="0" applyNumberFormat="1" applyFont="1" applyBorder="1" applyAlignment="1">
      <alignment vertical="center" wrapText="1"/>
    </xf>
    <xf numFmtId="0" fontId="66" fillId="3" borderId="2" xfId="3" applyFont="1" applyFill="1" applyBorder="1" applyAlignment="1">
      <alignment textRotation="90"/>
    </xf>
    <xf numFmtId="0" fontId="66" fillId="3" borderId="13" xfId="0" applyFont="1" applyFill="1" applyBorder="1" applyAlignment="1">
      <alignment horizontal="center"/>
    </xf>
    <xf numFmtId="14" fontId="66" fillId="3" borderId="0" xfId="3" applyNumberFormat="1" applyFont="1" applyFill="1" applyAlignment="1">
      <alignment horizontal="left" textRotation="90" wrapText="1"/>
    </xf>
    <xf numFmtId="49" fontId="58" fillId="0" borderId="29" xfId="3" applyNumberFormat="1" applyFont="1" applyBorder="1" applyAlignment="1">
      <alignment horizontal="right"/>
    </xf>
    <xf numFmtId="2" fontId="73" fillId="0" borderId="29" xfId="3" applyNumberFormat="1" applyFont="1" applyBorder="1" applyAlignment="1">
      <alignment horizontal="center" vertical="top"/>
    </xf>
    <xf numFmtId="0" fontId="59" fillId="0" borderId="29" xfId="3" applyFont="1" applyBorder="1"/>
    <xf numFmtId="49" fontId="53" fillId="0" borderId="29" xfId="3" applyNumberFormat="1" applyFont="1" applyBorder="1"/>
    <xf numFmtId="3" fontId="53" fillId="0" borderId="2" xfId="0" applyNumberFormat="1" applyFont="1" applyBorder="1" applyAlignment="1">
      <alignment horizontal="right" vertical="center" wrapText="1"/>
    </xf>
    <xf numFmtId="3" fontId="66" fillId="0" borderId="2" xfId="0" applyNumberFormat="1" applyFont="1" applyBorder="1" applyAlignment="1">
      <alignment horizontal="right" vertical="center" wrapText="1"/>
    </xf>
    <xf numFmtId="3" fontId="53" fillId="0" borderId="29" xfId="0" applyNumberFormat="1" applyFont="1" applyBorder="1" applyAlignment="1">
      <alignment vertical="center" wrapText="1"/>
    </xf>
    <xf numFmtId="3" fontId="66" fillId="0" borderId="29" xfId="0" applyNumberFormat="1" applyFont="1" applyBorder="1" applyAlignment="1">
      <alignment vertical="center" wrapText="1"/>
    </xf>
    <xf numFmtId="0" fontId="190" fillId="0" borderId="0" xfId="15" applyFont="1" applyAlignment="1">
      <alignment horizontal="left"/>
    </xf>
    <xf numFmtId="164" fontId="53" fillId="0" borderId="0" xfId="1" applyNumberFormat="1" applyFont="1" applyFill="1" applyBorder="1" applyAlignment="1"/>
    <xf numFmtId="0" fontId="111" fillId="0" borderId="0" xfId="57" applyFont="1"/>
    <xf numFmtId="0" fontId="190" fillId="0" borderId="0" xfId="57" applyFont="1"/>
    <xf numFmtId="0" fontId="59" fillId="0" borderId="0" xfId="57" applyFont="1" applyAlignment="1">
      <alignment vertical="center"/>
    </xf>
    <xf numFmtId="0" fontId="1" fillId="0" borderId="0" xfId="93" applyFont="1"/>
    <xf numFmtId="3" fontId="1" fillId="0" borderId="0" xfId="93" applyNumberFormat="1" applyFont="1"/>
    <xf numFmtId="1" fontId="1" fillId="0" borderId="0" xfId="93" applyNumberFormat="1" applyFont="1"/>
    <xf numFmtId="164" fontId="190" fillId="0" borderId="0" xfId="1" applyNumberFormat="1" applyFont="1" applyFill="1" applyBorder="1" applyAlignment="1"/>
    <xf numFmtId="0" fontId="190" fillId="3" borderId="13" xfId="0" applyFont="1" applyFill="1" applyBorder="1"/>
    <xf numFmtId="0" fontId="190" fillId="0" borderId="0" xfId="57" applyFont="1" applyAlignment="1">
      <alignment vertical="center"/>
    </xf>
    <xf numFmtId="3" fontId="190" fillId="0" borderId="0" xfId="3" applyNumberFormat="1" applyFont="1"/>
    <xf numFmtId="3" fontId="111" fillId="0" borderId="0" xfId="3" applyNumberFormat="1" applyFont="1"/>
    <xf numFmtId="0" fontId="190" fillId="0" borderId="0" xfId="3" applyFont="1"/>
    <xf numFmtId="3" fontId="190" fillId="0" borderId="0" xfId="3" applyNumberFormat="1" applyFont="1" applyAlignment="1">
      <alignment vertical="center"/>
    </xf>
    <xf numFmtId="0" fontId="190" fillId="0" borderId="0" xfId="0" applyFont="1" applyAlignment="1">
      <alignment wrapText="1"/>
    </xf>
    <xf numFmtId="0" fontId="84" fillId="0" borderId="0" xfId="0" applyFont="1" applyAlignment="1">
      <alignment vertical="center" wrapText="1"/>
    </xf>
    <xf numFmtId="3" fontId="57" fillId="0" borderId="0" xfId="1" applyNumberFormat="1" applyFont="1" applyFill="1" applyBorder="1"/>
    <xf numFmtId="0" fontId="59" fillId="0" borderId="0" xfId="15" applyFont="1" applyAlignment="1">
      <alignment horizontal="center"/>
    </xf>
    <xf numFmtId="0" fontId="192" fillId="0" borderId="0" xfId="3" applyFont="1"/>
    <xf numFmtId="0" fontId="192" fillId="0" borderId="0" xfId="3" applyFont="1" applyAlignment="1">
      <alignment horizontal="left"/>
    </xf>
    <xf numFmtId="0" fontId="169" fillId="0" borderId="0" xfId="3" applyFont="1" applyAlignment="1">
      <alignment vertical="top" wrapText="1"/>
    </xf>
    <xf numFmtId="0" fontId="52" fillId="0" borderId="0" xfId="3" applyFont="1" applyAlignment="1">
      <alignment vertical="top" wrapText="1"/>
    </xf>
    <xf numFmtId="0" fontId="52" fillId="0" borderId="0" xfId="0" applyFont="1" applyAlignment="1">
      <alignment vertical="top" wrapText="1"/>
    </xf>
    <xf numFmtId="0" fontId="197" fillId="0" borderId="0" xfId="3" applyFont="1"/>
    <xf numFmtId="0" fontId="197" fillId="0" borderId="0" xfId="3" applyFont="1" applyAlignment="1">
      <alignment horizontal="left"/>
    </xf>
    <xf numFmtId="0" fontId="197" fillId="0" borderId="0" xfId="0" applyFont="1"/>
    <xf numFmtId="0" fontId="198" fillId="0" borderId="0" xfId="0" applyFont="1"/>
    <xf numFmtId="0" fontId="198" fillId="0" borderId="0" xfId="0" applyFont="1" applyAlignment="1">
      <alignment horizontal="right"/>
    </xf>
    <xf numFmtId="0" fontId="199" fillId="0" borderId="0" xfId="0" applyFont="1"/>
    <xf numFmtId="0" fontId="195" fillId="0" borderId="0" xfId="0" applyFont="1" applyAlignment="1">
      <alignment horizontal="left" vertical="center"/>
    </xf>
    <xf numFmtId="0" fontId="197" fillId="0" borderId="0" xfId="15" applyFont="1"/>
    <xf numFmtId="0" fontId="201" fillId="0" borderId="0" xfId="15" applyFont="1"/>
    <xf numFmtId="0" fontId="198" fillId="0" borderId="0" xfId="15" applyFont="1"/>
    <xf numFmtId="0" fontId="202" fillId="0" borderId="0" xfId="15" applyFont="1" applyAlignment="1">
      <alignment horizontal="left" vertical="center"/>
    </xf>
    <xf numFmtId="0" fontId="200" fillId="0" borderId="0" xfId="3" applyFont="1" applyAlignment="1">
      <alignment horizontal="right"/>
    </xf>
    <xf numFmtId="0" fontId="198" fillId="0" borderId="0" xfId="15" applyFont="1" applyAlignment="1">
      <alignment horizontal="center" vertical="center"/>
    </xf>
    <xf numFmtId="0" fontId="203" fillId="0" borderId="0" xfId="3" applyFont="1" applyAlignment="1">
      <alignment horizontal="left" vertical="center"/>
    </xf>
    <xf numFmtId="0" fontId="178" fillId="0" borderId="0" xfId="3" applyFont="1" applyAlignment="1">
      <alignment vertical="center"/>
    </xf>
    <xf numFmtId="0" fontId="199" fillId="0" borderId="0" xfId="19" applyFont="1" applyAlignment="1">
      <alignment vertical="center"/>
    </xf>
    <xf numFmtId="0" fontId="205" fillId="0" borderId="0" xfId="3" applyFont="1"/>
    <xf numFmtId="0" fontId="199" fillId="0" borderId="0" xfId="3" applyFont="1" applyAlignment="1">
      <alignment vertical="center"/>
    </xf>
    <xf numFmtId="0" fontId="198" fillId="0" borderId="0" xfId="3" applyFont="1"/>
    <xf numFmtId="0" fontId="192" fillId="0" borderId="0" xfId="57" applyFont="1"/>
    <xf numFmtId="0" fontId="199" fillId="0" borderId="0" xfId="15" applyFont="1" applyAlignment="1">
      <alignment vertical="center"/>
    </xf>
    <xf numFmtId="0" fontId="200" fillId="0" borderId="0" xfId="15" applyFont="1" applyAlignment="1">
      <alignment horizontal="right"/>
    </xf>
    <xf numFmtId="0" fontId="184" fillId="0" borderId="0" xfId="3" applyFont="1" applyAlignment="1">
      <alignment vertical="center"/>
    </xf>
    <xf numFmtId="0" fontId="66" fillId="0" borderId="0" xfId="0" applyFont="1" applyAlignment="1">
      <alignment horizontal="left"/>
    </xf>
    <xf numFmtId="3" fontId="66" fillId="0" borderId="0" xfId="0" applyNumberFormat="1" applyFont="1" applyAlignment="1">
      <alignment horizontal="right"/>
    </xf>
    <xf numFmtId="0" fontId="206" fillId="0" borderId="0" xfId="3" applyFont="1" applyAlignment="1">
      <alignment horizontal="center" vertical="center"/>
    </xf>
    <xf numFmtId="0" fontId="207" fillId="0" borderId="0" xfId="3" applyFont="1"/>
    <xf numFmtId="0" fontId="66" fillId="3" borderId="0" xfId="3" applyFont="1" applyFill="1" applyAlignment="1">
      <alignment horizontal="center" vertical="center"/>
    </xf>
    <xf numFmtId="0" fontId="53" fillId="3" borderId="0" xfId="3" applyFont="1" applyFill="1" applyAlignment="1">
      <alignment horizontal="right"/>
    </xf>
    <xf numFmtId="167" fontId="53" fillId="3" borderId="0" xfId="3" applyNumberFormat="1" applyFont="1" applyFill="1" applyAlignment="1">
      <alignment horizontal="right"/>
    </xf>
    <xf numFmtId="167" fontId="53" fillId="3" borderId="0" xfId="3" applyNumberFormat="1" applyFont="1" applyFill="1" applyAlignment="1">
      <alignment horizontal="right" vertical="center"/>
    </xf>
    <xf numFmtId="0" fontId="194" fillId="3" borderId="13" xfId="0" applyFont="1" applyFill="1" applyBorder="1"/>
    <xf numFmtId="0" fontId="194" fillId="0" borderId="0" xfId="3" applyFont="1"/>
    <xf numFmtId="167" fontId="207" fillId="0" borderId="0" xfId="3" applyNumberFormat="1" applyFont="1"/>
    <xf numFmtId="167" fontId="194" fillId="0" borderId="0" xfId="3" applyNumberFormat="1" applyFont="1" applyAlignment="1">
      <alignment horizontal="center"/>
    </xf>
    <xf numFmtId="0" fontId="111" fillId="0" borderId="0" xfId="94" applyFont="1" applyAlignment="1">
      <alignment vertical="center"/>
    </xf>
    <xf numFmtId="164" fontId="111" fillId="0" borderId="0" xfId="1" applyNumberFormat="1" applyFont="1" applyFill="1" applyBorder="1" applyAlignment="1"/>
    <xf numFmtId="0" fontId="111" fillId="0" borderId="0" xfId="3" applyFont="1"/>
    <xf numFmtId="3" fontId="111" fillId="0" borderId="0" xfId="3" applyNumberFormat="1" applyFont="1" applyAlignment="1">
      <alignment vertical="center"/>
    </xf>
    <xf numFmtId="0" fontId="111" fillId="0" borderId="0" xfId="57" applyFont="1" applyAlignment="1">
      <alignment vertical="center"/>
    </xf>
    <xf numFmtId="0" fontId="66" fillId="3" borderId="2" xfId="0" applyFont="1" applyFill="1" applyBorder="1" applyAlignment="1">
      <alignment horizontal="right" wrapText="1"/>
    </xf>
    <xf numFmtId="0" fontId="66" fillId="3" borderId="0" xfId="3" applyFont="1" applyFill="1" applyAlignment="1">
      <alignment horizontal="right" vertical="top" wrapText="1"/>
    </xf>
    <xf numFmtId="0" fontId="66" fillId="3" borderId="0" xfId="0" applyFont="1" applyFill="1" applyAlignment="1">
      <alignment horizontal="right" wrapText="1"/>
    </xf>
    <xf numFmtId="0" fontId="53" fillId="0" borderId="0" xfId="15" applyFont="1" applyAlignment="1">
      <alignment horizontal="left" vertical="top" wrapText="1"/>
    </xf>
    <xf numFmtId="0" fontId="53" fillId="0" borderId="0" xfId="0" applyFont="1" applyAlignment="1">
      <alignment horizontal="center" vertical="top" wrapText="1"/>
    </xf>
    <xf numFmtId="0" fontId="66" fillId="3" borderId="29" xfId="0" applyFont="1" applyFill="1" applyBorder="1" applyAlignment="1">
      <alignment horizontal="right"/>
    </xf>
    <xf numFmtId="3" fontId="31" fillId="0" borderId="0" xfId="15" applyNumberFormat="1" applyFont="1"/>
    <xf numFmtId="0" fontId="74" fillId="3" borderId="0" xfId="19" applyFont="1" applyFill="1" applyAlignment="1">
      <alignment horizontal="center"/>
    </xf>
    <xf numFmtId="1" fontId="76" fillId="0" borderId="0" xfId="56" applyNumberFormat="1" applyFont="1"/>
    <xf numFmtId="165" fontId="76" fillId="0" borderId="0" xfId="56" applyNumberFormat="1" applyFont="1"/>
    <xf numFmtId="166" fontId="76" fillId="0" borderId="0" xfId="56" applyNumberFormat="1" applyFont="1"/>
    <xf numFmtId="3" fontId="70" fillId="0" borderId="0" xfId="3" applyNumberFormat="1" applyFont="1" applyAlignment="1">
      <alignment horizontal="right" vertical="center"/>
    </xf>
    <xf numFmtId="172" fontId="76" fillId="0" borderId="0" xfId="94" applyNumberFormat="1" applyFont="1"/>
    <xf numFmtId="0" fontId="53" fillId="0" borderId="0" xfId="0" applyFont="1" applyAlignment="1">
      <alignment vertical="top" wrapText="1"/>
    </xf>
    <xf numFmtId="0" fontId="53" fillId="0" borderId="29" xfId="0" applyFont="1" applyBorder="1" applyAlignment="1">
      <alignment horizontal="left" vertical="top"/>
    </xf>
    <xf numFmtId="3" fontId="53" fillId="0" borderId="29" xfId="0" applyNumberFormat="1" applyFont="1" applyBorder="1" applyAlignment="1">
      <alignment horizontal="right" vertical="top"/>
    </xf>
    <xf numFmtId="0" fontId="53" fillId="0" borderId="0" xfId="0" applyFont="1" applyAlignment="1">
      <alignment horizontal="left" vertical="top"/>
    </xf>
    <xf numFmtId="3" fontId="53" fillId="0" borderId="0" xfId="0" applyNumberFormat="1" applyFont="1" applyAlignment="1">
      <alignment horizontal="right" vertical="top"/>
    </xf>
    <xf numFmtId="0" fontId="53" fillId="0" borderId="2" xfId="0" applyFont="1" applyBorder="1" applyAlignment="1">
      <alignment horizontal="left" vertical="top"/>
    </xf>
    <xf numFmtId="3" fontId="53" fillId="0" borderId="2" xfId="0" applyNumberFormat="1" applyFont="1" applyBorder="1" applyAlignment="1">
      <alignment horizontal="right" vertical="top"/>
    </xf>
    <xf numFmtId="0" fontId="66" fillId="0" borderId="29" xfId="0" applyFont="1" applyBorder="1" applyAlignment="1">
      <alignment horizontal="left" vertical="top"/>
    </xf>
    <xf numFmtId="3" fontId="66" fillId="0" borderId="29" xfId="0" applyNumberFormat="1" applyFont="1" applyBorder="1" applyAlignment="1">
      <alignment horizontal="right" vertical="top"/>
    </xf>
    <xf numFmtId="0" fontId="66" fillId="0" borderId="0" xfId="0" applyFont="1" applyAlignment="1">
      <alignment horizontal="left" vertical="top"/>
    </xf>
    <xf numFmtId="3" fontId="66" fillId="0" borderId="0" xfId="0" applyNumberFormat="1" applyFont="1" applyAlignment="1">
      <alignment horizontal="right" vertical="top"/>
    </xf>
    <xf numFmtId="0" fontId="66" fillId="0" borderId="2" xfId="0" applyFont="1" applyBorder="1" applyAlignment="1">
      <alignment horizontal="left" vertical="top"/>
    </xf>
    <xf numFmtId="3" fontId="66" fillId="0" borderId="2" xfId="0" applyNumberFormat="1" applyFont="1" applyBorder="1" applyAlignment="1">
      <alignment horizontal="right" vertical="top"/>
    </xf>
    <xf numFmtId="3" fontId="66" fillId="0" borderId="13" xfId="0" applyNumberFormat="1" applyFont="1" applyBorder="1" applyAlignment="1">
      <alignment horizontal="right" vertical="top"/>
    </xf>
    <xf numFmtId="3" fontId="53" fillId="0" borderId="13" xfId="0" applyNumberFormat="1" applyFont="1" applyBorder="1" applyAlignment="1">
      <alignment horizontal="right" vertical="top"/>
    </xf>
    <xf numFmtId="0" fontId="53" fillId="3" borderId="29" xfId="3" applyFont="1" applyFill="1" applyBorder="1" applyAlignment="1">
      <alignment horizontal="left" vertical="top"/>
    </xf>
    <xf numFmtId="167" fontId="53" fillId="3" borderId="29" xfId="3" applyNumberFormat="1" applyFont="1" applyFill="1" applyBorder="1" applyAlignment="1">
      <alignment horizontal="right" vertical="top"/>
    </xf>
    <xf numFmtId="167" fontId="53" fillId="3" borderId="29" xfId="3" applyNumberFormat="1" applyFont="1" applyFill="1" applyBorder="1" applyAlignment="1">
      <alignment vertical="top"/>
    </xf>
    <xf numFmtId="0" fontId="53" fillId="3" borderId="0" xfId="3" applyFont="1" applyFill="1" applyAlignment="1">
      <alignment horizontal="left" vertical="top"/>
    </xf>
    <xf numFmtId="167" fontId="53" fillId="3" borderId="0" xfId="3" applyNumberFormat="1" applyFont="1" applyFill="1" applyAlignment="1">
      <alignment horizontal="right" vertical="top"/>
    </xf>
    <xf numFmtId="167" fontId="53" fillId="3" borderId="0" xfId="3" applyNumberFormat="1" applyFont="1" applyFill="1" applyAlignment="1">
      <alignment vertical="top"/>
    </xf>
    <xf numFmtId="0" fontId="53" fillId="3" borderId="2" xfId="3" applyFont="1" applyFill="1" applyBorder="1" applyAlignment="1">
      <alignment horizontal="left" vertical="top"/>
    </xf>
    <xf numFmtId="167" fontId="53" fillId="3" borderId="2" xfId="3" applyNumberFormat="1" applyFont="1" applyFill="1" applyBorder="1" applyAlignment="1">
      <alignment horizontal="right" vertical="top"/>
    </xf>
    <xf numFmtId="167" fontId="53" fillId="3" borderId="2" xfId="3" applyNumberFormat="1" applyFont="1" applyFill="1" applyBorder="1" applyAlignment="1">
      <alignment vertical="top"/>
    </xf>
    <xf numFmtId="0" fontId="53" fillId="3" borderId="13" xfId="3" applyFont="1" applyFill="1" applyBorder="1" applyAlignment="1">
      <alignment horizontal="left" vertical="top"/>
    </xf>
    <xf numFmtId="167" fontId="53" fillId="3" borderId="13" xfId="3" applyNumberFormat="1" applyFont="1" applyFill="1" applyBorder="1" applyAlignment="1">
      <alignment horizontal="right" vertical="top"/>
    </xf>
    <xf numFmtId="0" fontId="53" fillId="0" borderId="29" xfId="3" applyFont="1" applyBorder="1" applyAlignment="1">
      <alignment horizontal="left" vertical="top"/>
    </xf>
    <xf numFmtId="167" fontId="53" fillId="0" borderId="29" xfId="3" applyNumberFormat="1" applyFont="1" applyBorder="1" applyAlignment="1">
      <alignment horizontal="right" vertical="top"/>
    </xf>
    <xf numFmtId="167" fontId="53" fillId="0" borderId="29" xfId="3" applyNumberFormat="1" applyFont="1" applyBorder="1" applyAlignment="1">
      <alignment vertical="top"/>
    </xf>
    <xf numFmtId="0" fontId="53" fillId="0" borderId="0" xfId="3" applyFont="1" applyAlignment="1">
      <alignment horizontal="left" vertical="top"/>
    </xf>
    <xf numFmtId="167" fontId="53" fillId="0" borderId="0" xfId="3" applyNumberFormat="1" applyFont="1" applyAlignment="1">
      <alignment horizontal="right" vertical="top"/>
    </xf>
    <xf numFmtId="167" fontId="53" fillId="0" borderId="0" xfId="3" applyNumberFormat="1" applyFont="1" applyAlignment="1">
      <alignment vertical="top"/>
    </xf>
    <xf numFmtId="0" fontId="53" fillId="0" borderId="2" xfId="3" applyFont="1" applyBorder="1" applyAlignment="1">
      <alignment horizontal="left" vertical="top"/>
    </xf>
    <xf numFmtId="167" fontId="53" fillId="0" borderId="2" xfId="3" applyNumberFormat="1" applyFont="1" applyBorder="1" applyAlignment="1">
      <alignment horizontal="right" vertical="top"/>
    </xf>
    <xf numFmtId="167" fontId="53" fillId="0" borderId="2" xfId="3" applyNumberFormat="1" applyFont="1" applyBorder="1" applyAlignment="1">
      <alignment vertical="top"/>
    </xf>
    <xf numFmtId="0" fontId="31" fillId="0" borderId="0" xfId="3" applyFont="1" applyAlignment="1">
      <alignment vertical="top"/>
    </xf>
    <xf numFmtId="0" fontId="35" fillId="0" borderId="0" xfId="3" applyFont="1" applyAlignment="1">
      <alignment horizontal="center" vertical="top"/>
    </xf>
    <xf numFmtId="0" fontId="36" fillId="0" borderId="0" xfId="3" applyFont="1" applyAlignment="1">
      <alignment vertical="top"/>
    </xf>
    <xf numFmtId="0" fontId="66" fillId="3" borderId="13" xfId="3" applyFont="1" applyFill="1" applyBorder="1" applyAlignment="1">
      <alignment horizontal="right" vertical="top"/>
    </xf>
    <xf numFmtId="0" fontId="53" fillId="3" borderId="2" xfId="3" applyFont="1" applyFill="1" applyBorder="1" applyAlignment="1">
      <alignment horizontal="right" vertical="top"/>
    </xf>
    <xf numFmtId="0" fontId="66" fillId="3" borderId="0" xfId="15" applyFont="1" applyFill="1" applyAlignment="1">
      <alignment horizontal="right" vertical="top"/>
    </xf>
    <xf numFmtId="0" fontId="66" fillId="3" borderId="0" xfId="15" applyFont="1" applyFill="1" applyAlignment="1">
      <alignment horizontal="right" vertical="top" wrapText="1"/>
    </xf>
    <xf numFmtId="0" fontId="53" fillId="3" borderId="29" xfId="15" applyFont="1" applyFill="1" applyBorder="1" applyAlignment="1">
      <alignment horizontal="left" vertical="top"/>
    </xf>
    <xf numFmtId="0" fontId="53" fillId="3" borderId="29" xfId="15" applyFont="1" applyFill="1" applyBorder="1" applyAlignment="1">
      <alignment horizontal="right" vertical="top"/>
    </xf>
    <xf numFmtId="167" fontId="53" fillId="3" borderId="29" xfId="15" applyNumberFormat="1" applyFont="1" applyFill="1" applyBorder="1" applyAlignment="1">
      <alignment vertical="top"/>
    </xf>
    <xf numFmtId="167" fontId="53" fillId="3" borderId="29" xfId="15" applyNumberFormat="1" applyFont="1" applyFill="1" applyBorder="1" applyAlignment="1">
      <alignment horizontal="right" vertical="top"/>
    </xf>
    <xf numFmtId="164" fontId="53" fillId="3" borderId="29" xfId="1" applyNumberFormat="1" applyFont="1" applyFill="1" applyBorder="1" applyAlignment="1">
      <alignment horizontal="right" vertical="top"/>
    </xf>
    <xf numFmtId="164" fontId="53" fillId="3" borderId="29" xfId="1" applyNumberFormat="1" applyFont="1" applyFill="1" applyBorder="1" applyAlignment="1">
      <alignment vertical="top"/>
    </xf>
    <xf numFmtId="164" fontId="53" fillId="3" borderId="13" xfId="1" applyNumberFormat="1" applyFont="1" applyFill="1" applyBorder="1" applyAlignment="1">
      <alignment horizontal="right" vertical="top"/>
    </xf>
    <xf numFmtId="0" fontId="53" fillId="3" borderId="2" xfId="15" applyFont="1" applyFill="1" applyBorder="1" applyAlignment="1">
      <alignment horizontal="left" vertical="top"/>
    </xf>
    <xf numFmtId="0" fontId="53" fillId="3" borderId="2" xfId="15" applyFont="1" applyFill="1" applyBorder="1" applyAlignment="1">
      <alignment horizontal="right" vertical="top"/>
    </xf>
    <xf numFmtId="167" fontId="53" fillId="3" borderId="2" xfId="15" applyNumberFormat="1" applyFont="1" applyFill="1" applyBorder="1" applyAlignment="1">
      <alignment vertical="top"/>
    </xf>
    <xf numFmtId="164" fontId="53" fillId="3" borderId="2" xfId="1" applyNumberFormat="1" applyFont="1" applyFill="1" applyBorder="1" applyAlignment="1">
      <alignment horizontal="right" vertical="top"/>
    </xf>
    <xf numFmtId="164" fontId="53" fillId="3" borderId="2" xfId="1" applyNumberFormat="1" applyFont="1" applyFill="1" applyBorder="1" applyAlignment="1">
      <alignment vertical="top"/>
    </xf>
    <xf numFmtId="0" fontId="66" fillId="3" borderId="13" xfId="15" applyFont="1" applyFill="1" applyBorder="1" applyAlignment="1">
      <alignment horizontal="right" vertical="top" wrapText="1"/>
    </xf>
    <xf numFmtId="0" fontId="53" fillId="3" borderId="0" xfId="15" applyFont="1" applyFill="1" applyAlignment="1">
      <alignment horizontal="left" vertical="top" wrapText="1"/>
    </xf>
    <xf numFmtId="167" fontId="53" fillId="3" borderId="0" xfId="15" applyNumberFormat="1" applyFont="1" applyFill="1" applyAlignment="1">
      <alignment horizontal="right" vertical="top"/>
    </xf>
    <xf numFmtId="167" fontId="53" fillId="3" borderId="0" xfId="15" applyNumberFormat="1" applyFont="1" applyFill="1" applyAlignment="1">
      <alignment vertical="top"/>
    </xf>
    <xf numFmtId="0" fontId="53" fillId="3" borderId="29" xfId="15" applyFont="1" applyFill="1" applyBorder="1" applyAlignment="1">
      <alignment horizontal="left" vertical="top" wrapText="1"/>
    </xf>
    <xf numFmtId="0" fontId="53" fillId="3" borderId="2" xfId="15" applyFont="1" applyFill="1" applyBorder="1" applyAlignment="1">
      <alignment horizontal="left" vertical="top" wrapText="1"/>
    </xf>
    <xf numFmtId="167" fontId="53" fillId="3" borderId="2" xfId="15" applyNumberFormat="1" applyFont="1" applyFill="1" applyBorder="1" applyAlignment="1">
      <alignment horizontal="right" vertical="top"/>
    </xf>
    <xf numFmtId="0" fontId="53" fillId="3" borderId="29" xfId="0" applyFont="1" applyFill="1" applyBorder="1" applyAlignment="1">
      <alignment vertical="top"/>
    </xf>
    <xf numFmtId="0" fontId="53" fillId="3" borderId="2" xfId="0" applyFont="1" applyFill="1" applyBorder="1" applyAlignment="1">
      <alignment vertical="top"/>
    </xf>
    <xf numFmtId="0" fontId="66" fillId="3" borderId="13" xfId="0" applyFont="1" applyFill="1" applyBorder="1" applyAlignment="1">
      <alignment horizontal="right" vertical="top"/>
    </xf>
    <xf numFmtId="0" fontId="53" fillId="3" borderId="29" xfId="19" applyFont="1" applyFill="1" applyBorder="1" applyAlignment="1">
      <alignment horizontal="left" vertical="top"/>
    </xf>
    <xf numFmtId="167" fontId="53" fillId="3" borderId="29" xfId="0" applyNumberFormat="1" applyFont="1" applyFill="1" applyBorder="1" applyAlignment="1">
      <alignment vertical="top"/>
    </xf>
    <xf numFmtId="167" fontId="53" fillId="3" borderId="29" xfId="0" applyNumberFormat="1" applyFont="1" applyFill="1" applyBorder="1" applyAlignment="1">
      <alignment horizontal="right" vertical="top"/>
    </xf>
    <xf numFmtId="0" fontId="53" fillId="3" borderId="0" xfId="19" applyFont="1" applyFill="1" applyAlignment="1">
      <alignment horizontal="left" vertical="top"/>
    </xf>
    <xf numFmtId="167" fontId="53" fillId="3" borderId="0" xfId="0" applyNumberFormat="1" applyFont="1" applyFill="1" applyAlignment="1">
      <alignment vertical="top"/>
    </xf>
    <xf numFmtId="164" fontId="53" fillId="3" borderId="0" xfId="1" applyNumberFormat="1" applyFont="1" applyFill="1" applyBorder="1" applyAlignment="1">
      <alignment horizontal="right" vertical="top"/>
    </xf>
    <xf numFmtId="164" fontId="57" fillId="3" borderId="0" xfId="1" applyNumberFormat="1" applyFont="1" applyFill="1" applyBorder="1" applyAlignment="1">
      <alignment horizontal="right" vertical="top"/>
    </xf>
    <xf numFmtId="0" fontId="53" fillId="3" borderId="2" xfId="19" applyFont="1" applyFill="1" applyBorder="1" applyAlignment="1">
      <alignment horizontal="left" vertical="top"/>
    </xf>
    <xf numFmtId="164" fontId="57" fillId="3" borderId="29" xfId="1" applyNumberFormat="1" applyFont="1" applyFill="1" applyBorder="1" applyAlignment="1">
      <alignment horizontal="right" vertical="top"/>
    </xf>
    <xf numFmtId="0" fontId="66" fillId="3" borderId="29" xfId="15" applyFont="1" applyFill="1" applyBorder="1" applyAlignment="1">
      <alignment horizontal="right" vertical="top" wrapText="1"/>
    </xf>
    <xf numFmtId="170" fontId="53" fillId="3" borderId="29" xfId="15" applyNumberFormat="1" applyFont="1" applyFill="1" applyBorder="1" applyAlignment="1">
      <alignment horizontal="right" vertical="top"/>
    </xf>
    <xf numFmtId="170" fontId="53" fillId="3" borderId="0" xfId="15" applyNumberFormat="1" applyFont="1" applyFill="1" applyAlignment="1">
      <alignment horizontal="right" vertical="top"/>
    </xf>
    <xf numFmtId="170" fontId="53" fillId="3" borderId="2" xfId="15" applyNumberFormat="1" applyFont="1" applyFill="1" applyBorder="1" applyAlignment="1">
      <alignment horizontal="right" vertical="top"/>
    </xf>
    <xf numFmtId="0" fontId="53" fillId="3" borderId="29" xfId="15" applyFont="1" applyFill="1" applyBorder="1" applyAlignment="1">
      <alignment horizontal="right" vertical="top" wrapText="1"/>
    </xf>
    <xf numFmtId="0" fontId="53" fillId="3" borderId="0" xfId="15" applyFont="1" applyFill="1" applyAlignment="1">
      <alignment horizontal="right" vertical="top" wrapText="1"/>
    </xf>
    <xf numFmtId="0" fontId="53" fillId="3" borderId="2" xfId="15" applyFont="1" applyFill="1" applyBorder="1" applyAlignment="1">
      <alignment horizontal="right" vertical="top" wrapText="1"/>
    </xf>
    <xf numFmtId="1" fontId="66" fillId="3" borderId="13" xfId="3" applyNumberFormat="1" applyFont="1" applyFill="1" applyBorder="1" applyAlignment="1">
      <alignment horizontal="right" vertical="top" wrapText="1"/>
    </xf>
    <xf numFmtId="164" fontId="53" fillId="0" borderId="0" xfId="1" applyNumberFormat="1" applyFont="1" applyFill="1" applyBorder="1" applyAlignment="1">
      <alignment horizontal="right" vertical="top"/>
    </xf>
    <xf numFmtId="164" fontId="53" fillId="0" borderId="29" xfId="1" applyNumberFormat="1" applyFont="1" applyFill="1" applyBorder="1" applyAlignment="1">
      <alignment horizontal="right" vertical="top"/>
    </xf>
    <xf numFmtId="164" fontId="53" fillId="0" borderId="2" xfId="1" applyNumberFormat="1" applyFont="1" applyFill="1" applyBorder="1" applyAlignment="1">
      <alignment horizontal="right" vertical="top"/>
    </xf>
    <xf numFmtId="0" fontId="77" fillId="3" borderId="13" xfId="0" applyFont="1" applyFill="1" applyBorder="1" applyAlignment="1">
      <alignment horizontal="right" vertical="top" wrapText="1"/>
    </xf>
    <xf numFmtId="0" fontId="53" fillId="3" borderId="13" xfId="0" applyFont="1" applyFill="1" applyBorder="1" applyAlignment="1">
      <alignment horizontal="right" vertical="top" wrapText="1"/>
    </xf>
    <xf numFmtId="0" fontId="66" fillId="3" borderId="0" xfId="3" applyFont="1" applyFill="1" applyAlignment="1">
      <alignment horizontal="right" vertical="top"/>
    </xf>
    <xf numFmtId="0" fontId="66" fillId="3" borderId="2" xfId="3" applyFont="1" applyFill="1" applyBorder="1" applyAlignment="1">
      <alignment horizontal="right" vertical="top"/>
    </xf>
    <xf numFmtId="167" fontId="53" fillId="0" borderId="2" xfId="1" applyNumberFormat="1" applyFont="1" applyFill="1" applyBorder="1" applyAlignment="1">
      <alignment horizontal="right" vertical="top"/>
    </xf>
    <xf numFmtId="0" fontId="66" fillId="3" borderId="0" xfId="19" applyFont="1" applyFill="1" applyAlignment="1">
      <alignment horizontal="left" vertical="top" wrapText="1"/>
    </xf>
    <xf numFmtId="0" fontId="66" fillId="3" borderId="0" xfId="19" applyFont="1" applyFill="1" applyAlignment="1">
      <alignment horizontal="right" vertical="top"/>
    </xf>
    <xf numFmtId="0" fontId="53" fillId="3" borderId="29" xfId="19" applyFont="1" applyFill="1" applyBorder="1" applyAlignment="1">
      <alignment horizontal="left" vertical="top" wrapText="1"/>
    </xf>
    <xf numFmtId="165" fontId="53" fillId="3" borderId="29" xfId="19" applyNumberFormat="1" applyFont="1" applyFill="1" applyBorder="1" applyAlignment="1">
      <alignment horizontal="right" vertical="top"/>
    </xf>
    <xf numFmtId="166" fontId="53" fillId="3" borderId="29" xfId="19" applyNumberFormat="1" applyFont="1" applyFill="1" applyBorder="1" applyAlignment="1">
      <alignment horizontal="right" vertical="top"/>
    </xf>
    <xf numFmtId="0" fontId="53" fillId="3" borderId="0" xfId="19" applyFont="1" applyFill="1" applyAlignment="1">
      <alignment horizontal="left" vertical="top" wrapText="1"/>
    </xf>
    <xf numFmtId="165" fontId="53" fillId="3" borderId="0" xfId="19" applyNumberFormat="1" applyFont="1" applyFill="1" applyAlignment="1">
      <alignment horizontal="right" vertical="top"/>
    </xf>
    <xf numFmtId="166" fontId="53" fillId="3" borderId="0" xfId="19" applyNumberFormat="1" applyFont="1" applyFill="1" applyAlignment="1">
      <alignment horizontal="right" vertical="top"/>
    </xf>
    <xf numFmtId="0" fontId="53" fillId="3" borderId="2" xfId="19" applyFont="1" applyFill="1" applyBorder="1" applyAlignment="1">
      <alignment horizontal="left" vertical="top" wrapText="1"/>
    </xf>
    <xf numFmtId="165" fontId="53" fillId="3" borderId="2" xfId="19" applyNumberFormat="1" applyFont="1" applyFill="1" applyBorder="1" applyAlignment="1">
      <alignment horizontal="right" vertical="top"/>
    </xf>
    <xf numFmtId="166" fontId="53" fillId="3" borderId="2" xfId="19" applyNumberFormat="1" applyFont="1" applyFill="1" applyBorder="1" applyAlignment="1">
      <alignment horizontal="right" vertical="top"/>
    </xf>
    <xf numFmtId="0" fontId="66" fillId="3" borderId="2" xfId="19" applyFont="1" applyFill="1" applyBorder="1" applyAlignment="1">
      <alignment horizontal="right" vertical="top"/>
    </xf>
    <xf numFmtId="166" fontId="53" fillId="3" borderId="13" xfId="3" applyNumberFormat="1" applyFont="1" applyFill="1" applyBorder="1" applyAlignment="1">
      <alignment vertical="top"/>
    </xf>
    <xf numFmtId="0" fontId="31" fillId="0" borderId="0" xfId="3" applyFont="1" applyAlignment="1">
      <alignment horizontal="right" vertical="top"/>
    </xf>
    <xf numFmtId="166" fontId="38" fillId="0" borderId="0" xfId="3" applyNumberFormat="1" applyFont="1" applyAlignment="1">
      <alignment horizontal="right" vertical="top"/>
    </xf>
    <xf numFmtId="166" fontId="28" fillId="0" borderId="0" xfId="3" applyNumberFormat="1" applyFont="1" applyAlignment="1">
      <alignment horizontal="right" vertical="top"/>
    </xf>
    <xf numFmtId="0" fontId="28" fillId="0" borderId="0" xfId="3" applyFont="1" applyAlignment="1">
      <alignment horizontal="right" vertical="top"/>
    </xf>
    <xf numFmtId="0" fontId="66" fillId="3" borderId="13" xfId="0" applyFont="1" applyFill="1" applyBorder="1" applyAlignment="1">
      <alignment vertical="top"/>
    </xf>
    <xf numFmtId="167" fontId="53" fillId="0" borderId="29" xfId="0" applyNumberFormat="1" applyFont="1" applyBorder="1" applyAlignment="1">
      <alignment vertical="top"/>
    </xf>
    <xf numFmtId="167" fontId="53" fillId="0" borderId="2" xfId="0" applyNumberFormat="1" applyFont="1" applyBorder="1" applyAlignment="1">
      <alignment vertical="top"/>
    </xf>
    <xf numFmtId="167" fontId="53" fillId="0" borderId="13" xfId="0" applyNumberFormat="1" applyFont="1" applyBorder="1" applyAlignment="1">
      <alignment vertical="top"/>
    </xf>
    <xf numFmtId="14" fontId="53" fillId="0" borderId="0" xfId="3" applyNumberFormat="1" applyFont="1" applyAlignment="1">
      <alignment horizontal="center" vertical="top" wrapText="1"/>
    </xf>
    <xf numFmtId="14" fontId="53" fillId="0" borderId="0" xfId="3" applyNumberFormat="1" applyFont="1" applyAlignment="1">
      <alignment horizontal="center" vertical="top" textRotation="90" wrapText="1"/>
    </xf>
    <xf numFmtId="167" fontId="57" fillId="74" borderId="0" xfId="3" applyNumberFormat="1" applyFont="1" applyFill="1" applyAlignment="1">
      <alignment horizontal="right" vertical="top"/>
    </xf>
    <xf numFmtId="167" fontId="57" fillId="73" borderId="0" xfId="3" applyNumberFormat="1" applyFont="1" applyFill="1" applyAlignment="1">
      <alignment horizontal="right" vertical="top"/>
    </xf>
    <xf numFmtId="20" fontId="66" fillId="3" borderId="2" xfId="3" applyNumberFormat="1" applyFont="1" applyFill="1" applyBorder="1" applyAlignment="1">
      <alignment horizontal="left" vertical="top"/>
    </xf>
    <xf numFmtId="167" fontId="66" fillId="3" borderId="2" xfId="3" applyNumberFormat="1" applyFont="1" applyFill="1" applyBorder="1" applyAlignment="1">
      <alignment horizontal="right" vertical="top"/>
    </xf>
    <xf numFmtId="0" fontId="76" fillId="3" borderId="0" xfId="94" applyFont="1" applyFill="1" applyAlignment="1">
      <alignment vertical="top"/>
    </xf>
    <xf numFmtId="20" fontId="53" fillId="3" borderId="0" xfId="3" applyNumberFormat="1" applyFont="1" applyFill="1" applyAlignment="1">
      <alignment horizontal="right" vertical="top"/>
    </xf>
    <xf numFmtId="167" fontId="68" fillId="3" borderId="0" xfId="3" applyNumberFormat="1" applyFont="1" applyFill="1" applyAlignment="1">
      <alignment horizontal="right" vertical="top"/>
    </xf>
    <xf numFmtId="20" fontId="66" fillId="3" borderId="29" xfId="3" applyNumberFormat="1" applyFont="1" applyFill="1" applyBorder="1" applyAlignment="1">
      <alignment horizontal="left" vertical="top"/>
    </xf>
    <xf numFmtId="167" fontId="66" fillId="3" borderId="29" xfId="3" applyNumberFormat="1" applyFont="1" applyFill="1" applyBorder="1" applyAlignment="1">
      <alignment horizontal="right" vertical="top"/>
    </xf>
    <xf numFmtId="0" fontId="76" fillId="0" borderId="0" xfId="94" applyFont="1" applyAlignment="1">
      <alignment vertical="top"/>
    </xf>
    <xf numFmtId="0" fontId="66" fillId="3" borderId="2" xfId="3" applyFont="1" applyFill="1" applyBorder="1" applyAlignment="1">
      <alignment horizontal="right" vertical="top" wrapText="1"/>
    </xf>
    <xf numFmtId="3" fontId="53" fillId="0" borderId="29" xfId="3" applyNumberFormat="1" applyFont="1" applyBorder="1" applyAlignment="1">
      <alignment horizontal="right" vertical="top"/>
    </xf>
    <xf numFmtId="170" fontId="53" fillId="0" borderId="29" xfId="3" applyNumberFormat="1" applyFont="1" applyBorder="1" applyAlignment="1">
      <alignment horizontal="right" vertical="top"/>
    </xf>
    <xf numFmtId="170" fontId="53" fillId="0" borderId="29" xfId="3" applyNumberFormat="1" applyFont="1" applyBorder="1" applyAlignment="1">
      <alignment vertical="top"/>
    </xf>
    <xf numFmtId="3" fontId="53" fillId="0" borderId="0" xfId="3" applyNumberFormat="1" applyFont="1" applyAlignment="1">
      <alignment horizontal="right" vertical="top"/>
    </xf>
    <xf numFmtId="170" fontId="53" fillId="0" borderId="0" xfId="3" applyNumberFormat="1" applyFont="1" applyAlignment="1">
      <alignment horizontal="right" vertical="top"/>
    </xf>
    <xf numFmtId="170" fontId="53" fillId="0" borderId="0" xfId="3" applyNumberFormat="1" applyFont="1" applyAlignment="1">
      <alignment vertical="top"/>
    </xf>
    <xf numFmtId="3" fontId="53" fillId="0" borderId="2" xfId="3" applyNumberFormat="1" applyFont="1" applyBorder="1" applyAlignment="1">
      <alignment horizontal="right" vertical="top"/>
    </xf>
    <xf numFmtId="170" fontId="53" fillId="0" borderId="2" xfId="3" applyNumberFormat="1" applyFont="1" applyBorder="1" applyAlignment="1">
      <alignment horizontal="right" vertical="top"/>
    </xf>
    <xf numFmtId="170" fontId="53" fillId="0" borderId="2" xfId="3" applyNumberFormat="1" applyFont="1" applyBorder="1" applyAlignment="1">
      <alignment vertical="top"/>
    </xf>
    <xf numFmtId="3" fontId="53" fillId="3" borderId="13" xfId="3" applyNumberFormat="1" applyFont="1" applyFill="1" applyBorder="1" applyAlignment="1">
      <alignment horizontal="right" vertical="top"/>
    </xf>
    <xf numFmtId="170" fontId="53" fillId="3" borderId="13" xfId="3" applyNumberFormat="1" applyFont="1" applyFill="1" applyBorder="1" applyAlignment="1">
      <alignment horizontal="right" vertical="top"/>
    </xf>
    <xf numFmtId="170" fontId="53" fillId="3" borderId="13" xfId="3" applyNumberFormat="1" applyFont="1" applyFill="1" applyBorder="1" applyAlignment="1">
      <alignment vertical="top"/>
    </xf>
    <xf numFmtId="0" fontId="57" fillId="0" borderId="0" xfId="3" applyFont="1" applyAlignment="1">
      <alignment horizontal="center" vertical="top"/>
    </xf>
    <xf numFmtId="170" fontId="68" fillId="0" borderId="0" xfId="3" applyNumberFormat="1" applyFont="1" applyAlignment="1">
      <alignment horizontal="right" vertical="top"/>
    </xf>
    <xf numFmtId="170" fontId="62" fillId="0" borderId="0" xfId="3" applyNumberFormat="1" applyFont="1" applyAlignment="1">
      <alignment vertical="top"/>
    </xf>
    <xf numFmtId="166" fontId="53" fillId="0" borderId="29" xfId="3" applyNumberFormat="1" applyFont="1" applyBorder="1" applyAlignment="1">
      <alignment horizontal="right" vertical="top"/>
    </xf>
    <xf numFmtId="166" fontId="53" fillId="0" borderId="2" xfId="3" applyNumberFormat="1" applyFont="1" applyBorder="1" applyAlignment="1">
      <alignment horizontal="right" vertical="top"/>
    </xf>
    <xf numFmtId="166" fontId="53" fillId="0" borderId="0" xfId="3" applyNumberFormat="1" applyFont="1" applyAlignment="1">
      <alignment horizontal="right" vertical="top"/>
    </xf>
    <xf numFmtId="3" fontId="53" fillId="3" borderId="29" xfId="3" applyNumberFormat="1" applyFont="1" applyFill="1" applyBorder="1" applyAlignment="1">
      <alignment horizontal="right" vertical="top"/>
    </xf>
    <xf numFmtId="3" fontId="53" fillId="3" borderId="29" xfId="3" applyNumberFormat="1" applyFont="1" applyFill="1" applyBorder="1" applyAlignment="1">
      <alignment vertical="top"/>
    </xf>
    <xf numFmtId="164" fontId="53" fillId="3" borderId="29" xfId="3" applyNumberFormat="1" applyFont="1" applyFill="1" applyBorder="1" applyAlignment="1">
      <alignment horizontal="right" vertical="top"/>
    </xf>
    <xf numFmtId="3" fontId="53" fillId="3" borderId="0" xfId="3" applyNumberFormat="1" applyFont="1" applyFill="1" applyAlignment="1">
      <alignment horizontal="right" vertical="top"/>
    </xf>
    <xf numFmtId="3" fontId="53" fillId="3" borderId="0" xfId="3" applyNumberFormat="1" applyFont="1" applyFill="1" applyAlignment="1">
      <alignment vertical="top"/>
    </xf>
    <xf numFmtId="164" fontId="53" fillId="3" borderId="0" xfId="3" applyNumberFormat="1" applyFont="1" applyFill="1" applyAlignment="1">
      <alignment horizontal="right" vertical="top"/>
    </xf>
    <xf numFmtId="3" fontId="53" fillId="3" borderId="2" xfId="3" applyNumberFormat="1" applyFont="1" applyFill="1" applyBorder="1" applyAlignment="1">
      <alignment horizontal="right" vertical="top"/>
    </xf>
    <xf numFmtId="3" fontId="53" fillId="3" borderId="2" xfId="3" applyNumberFormat="1" applyFont="1" applyFill="1" applyBorder="1" applyAlignment="1">
      <alignment vertical="top"/>
    </xf>
    <xf numFmtId="164" fontId="53" fillId="3" borderId="2" xfId="3" applyNumberFormat="1" applyFont="1" applyFill="1" applyBorder="1" applyAlignment="1">
      <alignment horizontal="right" vertical="top"/>
    </xf>
    <xf numFmtId="3" fontId="53" fillId="3" borderId="13" xfId="3" applyNumberFormat="1" applyFont="1" applyFill="1" applyBorder="1" applyAlignment="1">
      <alignment vertical="top"/>
    </xf>
    <xf numFmtId="164" fontId="53" fillId="3" borderId="13" xfId="3" applyNumberFormat="1" applyFont="1" applyFill="1" applyBorder="1" applyAlignment="1">
      <alignment horizontal="right" vertical="top"/>
    </xf>
    <xf numFmtId="0" fontId="53" fillId="0" borderId="0" xfId="3" applyFont="1" applyAlignment="1">
      <alignment horizontal="center" vertical="top"/>
    </xf>
    <xf numFmtId="3" fontId="53" fillId="0" borderId="0" xfId="3" applyNumberFormat="1" applyFont="1" applyAlignment="1">
      <alignment vertical="top"/>
    </xf>
    <xf numFmtId="164" fontId="53" fillId="0" borderId="0" xfId="3" applyNumberFormat="1" applyFont="1" applyAlignment="1">
      <alignment horizontal="center" vertical="top"/>
    </xf>
    <xf numFmtId="3" fontId="53" fillId="0" borderId="29" xfId="3" applyNumberFormat="1" applyFont="1" applyBorder="1" applyAlignment="1">
      <alignment vertical="top"/>
    </xf>
    <xf numFmtId="164" fontId="53" fillId="0" borderId="29" xfId="3" applyNumberFormat="1" applyFont="1" applyBorder="1" applyAlignment="1">
      <alignment horizontal="right" vertical="top"/>
    </xf>
    <xf numFmtId="3" fontId="53" fillId="0" borderId="2" xfId="3" applyNumberFormat="1" applyFont="1" applyBorder="1" applyAlignment="1">
      <alignment vertical="top"/>
    </xf>
    <xf numFmtId="164" fontId="53" fillId="0" borderId="2" xfId="3" applyNumberFormat="1" applyFont="1" applyBorder="1" applyAlignment="1">
      <alignment horizontal="right" vertical="top"/>
    </xf>
    <xf numFmtId="164" fontId="53" fillId="0" borderId="0" xfId="3" applyNumberFormat="1" applyFont="1" applyAlignment="1">
      <alignment horizontal="right" vertical="top"/>
    </xf>
    <xf numFmtId="3" fontId="68" fillId="0" borderId="0" xfId="3" applyNumberFormat="1" applyFont="1" applyAlignment="1">
      <alignment horizontal="right" vertical="top"/>
    </xf>
    <xf numFmtId="3" fontId="62" fillId="0" borderId="0" xfId="3" applyNumberFormat="1" applyFont="1" applyAlignment="1">
      <alignment vertical="top"/>
    </xf>
    <xf numFmtId="170" fontId="53" fillId="3" borderId="29" xfId="3" applyNumberFormat="1" applyFont="1" applyFill="1" applyBorder="1" applyAlignment="1">
      <alignment horizontal="right" vertical="top"/>
    </xf>
    <xf numFmtId="170" fontId="53" fillId="3" borderId="29" xfId="3" applyNumberFormat="1" applyFont="1" applyFill="1" applyBorder="1" applyAlignment="1">
      <alignment vertical="top"/>
    </xf>
    <xf numFmtId="170" fontId="53" fillId="3" borderId="0" xfId="3" applyNumberFormat="1" applyFont="1" applyFill="1" applyAlignment="1">
      <alignment horizontal="right" vertical="top"/>
    </xf>
    <xf numFmtId="170" fontId="53" fillId="3" borderId="0" xfId="3" applyNumberFormat="1" applyFont="1" applyFill="1" applyAlignment="1">
      <alignment vertical="top"/>
    </xf>
    <xf numFmtId="170" fontId="53" fillId="3" borderId="2" xfId="3" applyNumberFormat="1" applyFont="1" applyFill="1" applyBorder="1" applyAlignment="1">
      <alignment horizontal="right" vertical="top"/>
    </xf>
    <xf numFmtId="170" fontId="53" fillId="3" borderId="2" xfId="3" applyNumberFormat="1" applyFont="1" applyFill="1" applyBorder="1" applyAlignment="1">
      <alignment vertical="top"/>
    </xf>
    <xf numFmtId="0" fontId="53" fillId="0" borderId="0" xfId="3" applyFont="1" applyAlignment="1">
      <alignment horizontal="right" vertical="top"/>
    </xf>
    <xf numFmtId="0" fontId="57" fillId="0" borderId="0" xfId="3" applyFont="1" applyAlignment="1">
      <alignment horizontal="right" vertical="top"/>
    </xf>
    <xf numFmtId="167" fontId="55" fillId="0" borderId="0" xfId="3" applyNumberFormat="1" applyFont="1" applyAlignment="1">
      <alignment horizontal="right" vertical="top"/>
    </xf>
    <xf numFmtId="167" fontId="93" fillId="0" borderId="0" xfId="3" applyNumberFormat="1" applyFont="1" applyAlignment="1">
      <alignment horizontal="right" vertical="top"/>
    </xf>
    <xf numFmtId="164" fontId="57" fillId="0" borderId="0" xfId="3" applyNumberFormat="1" applyFont="1" applyAlignment="1">
      <alignment horizontal="right" vertical="top"/>
    </xf>
    <xf numFmtId="1" fontId="66" fillId="3" borderId="13" xfId="0" applyNumberFormat="1" applyFont="1" applyFill="1" applyBorder="1" applyAlignment="1">
      <alignment horizontal="right" vertical="top" wrapText="1"/>
    </xf>
    <xf numFmtId="3" fontId="66" fillId="0" borderId="0" xfId="3" applyNumberFormat="1" applyFont="1" applyAlignment="1">
      <alignment vertical="top"/>
    </xf>
    <xf numFmtId="3" fontId="66" fillId="0" borderId="29" xfId="3" applyNumberFormat="1" applyFont="1" applyBorder="1" applyAlignment="1">
      <alignment vertical="top"/>
    </xf>
    <xf numFmtId="3" fontId="66" fillId="0" borderId="2" xfId="3" applyNumberFormat="1" applyFont="1" applyBorder="1" applyAlignment="1">
      <alignment vertical="top"/>
    </xf>
    <xf numFmtId="3" fontId="66" fillId="0" borderId="29" xfId="3" applyNumberFormat="1" applyFont="1" applyBorder="1" applyAlignment="1">
      <alignment horizontal="right" vertical="top"/>
    </xf>
    <xf numFmtId="3" fontId="66" fillId="0" borderId="0" xfId="3" applyNumberFormat="1" applyFont="1" applyAlignment="1">
      <alignment horizontal="right" vertical="top"/>
    </xf>
    <xf numFmtId="3" fontId="66" fillId="0" borderId="2" xfId="3" applyNumberFormat="1" applyFont="1" applyBorder="1" applyAlignment="1">
      <alignment horizontal="right" vertical="top"/>
    </xf>
    <xf numFmtId="3" fontId="53" fillId="3" borderId="13" xfId="0" applyNumberFormat="1" applyFont="1" applyFill="1" applyBorder="1" applyAlignment="1">
      <alignment horizontal="right" vertical="top" wrapText="1"/>
    </xf>
    <xf numFmtId="3" fontId="66" fillId="3" borderId="13" xfId="3" applyNumberFormat="1" applyFont="1" applyFill="1" applyBorder="1" applyAlignment="1">
      <alignment horizontal="right" vertical="top" wrapText="1"/>
    </xf>
    <xf numFmtId="0" fontId="66" fillId="0" borderId="0" xfId="3" applyFont="1" applyAlignment="1">
      <alignment vertical="top"/>
    </xf>
    <xf numFmtId="0" fontId="75" fillId="0" borderId="0" xfId="3" applyFont="1" applyAlignment="1">
      <alignment vertical="top"/>
    </xf>
    <xf numFmtId="167" fontId="66" fillId="0" borderId="0" xfId="3" applyNumberFormat="1" applyFont="1" applyAlignment="1">
      <alignment vertical="top"/>
    </xf>
    <xf numFmtId="167" fontId="57" fillId="0" borderId="0" xfId="3" applyNumberFormat="1" applyFont="1" applyAlignment="1">
      <alignment vertical="top"/>
    </xf>
    <xf numFmtId="1" fontId="57" fillId="0" borderId="0" xfId="3" applyNumberFormat="1" applyFont="1" applyAlignment="1">
      <alignment horizontal="right" vertical="top" wrapText="1"/>
    </xf>
    <xf numFmtId="0" fontId="57" fillId="0" borderId="0" xfId="3" applyFont="1" applyAlignment="1">
      <alignment vertical="top"/>
    </xf>
    <xf numFmtId="3" fontId="53" fillId="3" borderId="0" xfId="0" applyNumberFormat="1" applyFont="1" applyFill="1" applyAlignment="1">
      <alignment horizontal="right" vertical="top" wrapText="1"/>
    </xf>
    <xf numFmtId="164" fontId="53" fillId="3" borderId="0" xfId="1" applyNumberFormat="1" applyFont="1" applyFill="1" applyBorder="1" applyAlignment="1">
      <alignment horizontal="right" vertical="top" wrapText="1"/>
    </xf>
    <xf numFmtId="3" fontId="53" fillId="3" borderId="13" xfId="1" applyNumberFormat="1" applyFont="1" applyFill="1" applyBorder="1" applyAlignment="1">
      <alignment horizontal="right" vertical="top" wrapText="1"/>
    </xf>
    <xf numFmtId="1" fontId="53" fillId="0" borderId="0" xfId="0" applyNumberFormat="1" applyFont="1" applyAlignment="1">
      <alignment vertical="top" wrapText="1"/>
    </xf>
    <xf numFmtId="1" fontId="53" fillId="0" borderId="0" xfId="0" applyNumberFormat="1" applyFont="1" applyAlignment="1">
      <alignment horizontal="left" vertical="top" wrapText="1"/>
    </xf>
    <xf numFmtId="0" fontId="53" fillId="0" borderId="0" xfId="0" applyFont="1" applyAlignment="1">
      <alignment vertical="top"/>
    </xf>
    <xf numFmtId="10" fontId="53" fillId="3" borderId="0" xfId="1" applyNumberFormat="1" applyFont="1" applyFill="1" applyBorder="1" applyAlignment="1">
      <alignment horizontal="right" vertical="top" wrapText="1"/>
    </xf>
    <xf numFmtId="0" fontId="66" fillId="3" borderId="0" xfId="0" applyFont="1" applyFill="1" applyAlignment="1">
      <alignment horizontal="left" vertical="top"/>
    </xf>
    <xf numFmtId="0" fontId="66" fillId="3" borderId="13" xfId="0" applyFont="1" applyFill="1" applyBorder="1" applyAlignment="1">
      <alignment horizontal="left" vertical="top"/>
    </xf>
    <xf numFmtId="1" fontId="58" fillId="3" borderId="29" xfId="0" applyNumberFormat="1" applyFont="1" applyFill="1" applyBorder="1" applyAlignment="1">
      <alignment horizontal="right" vertical="top" wrapText="1"/>
    </xf>
    <xf numFmtId="1" fontId="58" fillId="3" borderId="0" xfId="0" applyNumberFormat="1" applyFont="1" applyFill="1" applyAlignment="1">
      <alignment horizontal="right" vertical="top" wrapText="1"/>
    </xf>
    <xf numFmtId="0" fontId="58" fillId="3" borderId="2" xfId="0" applyFont="1" applyFill="1" applyBorder="1" applyAlignment="1">
      <alignment horizontal="right" vertical="top" wrapText="1"/>
    </xf>
    <xf numFmtId="0" fontId="53" fillId="3" borderId="29" xfId="0" applyFont="1" applyFill="1" applyBorder="1" applyAlignment="1">
      <alignment horizontal="center" vertical="top" wrapText="1"/>
    </xf>
    <xf numFmtId="0" fontId="53" fillId="3" borderId="0" xfId="0" applyFont="1" applyFill="1" applyAlignment="1">
      <alignment vertical="top" wrapText="1"/>
    </xf>
    <xf numFmtId="0" fontId="53" fillId="3" borderId="0" xfId="0" applyFont="1" applyFill="1" applyAlignment="1">
      <alignment horizontal="right" vertical="top"/>
    </xf>
    <xf numFmtId="3" fontId="53" fillId="3" borderId="0" xfId="0" applyNumberFormat="1" applyFont="1" applyFill="1" applyAlignment="1">
      <alignment horizontal="right" vertical="top"/>
    </xf>
    <xf numFmtId="0" fontId="59" fillId="3" borderId="0" xfId="0" applyFont="1" applyFill="1" applyAlignment="1">
      <alignment vertical="top"/>
    </xf>
    <xf numFmtId="1" fontId="59" fillId="3" borderId="0" xfId="0" applyNumberFormat="1" applyFont="1" applyFill="1" applyAlignment="1">
      <alignment vertical="top" wrapText="1"/>
    </xf>
    <xf numFmtId="3" fontId="57" fillId="3" borderId="0" xfId="0" applyNumberFormat="1" applyFont="1" applyFill="1" applyAlignment="1">
      <alignment horizontal="right" vertical="top"/>
    </xf>
    <xf numFmtId="1" fontId="98" fillId="3" borderId="0" xfId="0" applyNumberFormat="1" applyFont="1" applyFill="1" applyAlignment="1">
      <alignment vertical="top" wrapText="1"/>
    </xf>
    <xf numFmtId="3" fontId="66" fillId="3" borderId="13" xfId="0" applyNumberFormat="1" applyFont="1" applyFill="1" applyBorder="1" applyAlignment="1">
      <alignment horizontal="right" vertical="top"/>
    </xf>
    <xf numFmtId="164" fontId="66" fillId="3" borderId="13" xfId="1" applyNumberFormat="1" applyFont="1" applyFill="1" applyBorder="1" applyAlignment="1">
      <alignment horizontal="right" vertical="top"/>
    </xf>
    <xf numFmtId="0" fontId="59" fillId="3" borderId="29" xfId="0" applyFont="1" applyFill="1" applyBorder="1" applyAlignment="1">
      <alignment vertical="top"/>
    </xf>
    <xf numFmtId="0" fontId="53" fillId="3" borderId="0" xfId="0" applyFont="1" applyFill="1" applyAlignment="1">
      <alignment horizontal="right" vertical="top" wrapText="1"/>
    </xf>
    <xf numFmtId="0" fontId="53" fillId="3" borderId="29" xfId="0" applyFont="1" applyFill="1" applyBorder="1" applyAlignment="1">
      <alignment vertical="top" wrapText="1"/>
    </xf>
    <xf numFmtId="0" fontId="53" fillId="3" borderId="29" xfId="0" applyFont="1" applyFill="1" applyBorder="1" applyAlignment="1">
      <alignment horizontal="right" vertical="top" wrapText="1"/>
    </xf>
    <xf numFmtId="0" fontId="59" fillId="3" borderId="0" xfId="0" applyFont="1" applyFill="1" applyAlignment="1">
      <alignment horizontal="right" vertical="top"/>
    </xf>
    <xf numFmtId="0" fontId="53" fillId="3" borderId="0" xfId="0" applyFont="1" applyFill="1" applyAlignment="1">
      <alignment vertical="top"/>
    </xf>
    <xf numFmtId="0" fontId="66" fillId="3" borderId="2" xfId="3" applyFont="1" applyFill="1" applyBorder="1" applyAlignment="1">
      <alignment vertical="top"/>
    </xf>
    <xf numFmtId="0" fontId="53" fillId="3" borderId="29" xfId="3" applyFont="1" applyFill="1" applyBorder="1" applyAlignment="1">
      <alignment horizontal="right" vertical="top"/>
    </xf>
    <xf numFmtId="0" fontId="66" fillId="3" borderId="29" xfId="19" applyFont="1" applyFill="1" applyBorder="1" applyAlignment="1">
      <alignment horizontal="left" vertical="top"/>
    </xf>
    <xf numFmtId="167" fontId="66" fillId="3" borderId="29" xfId="19" applyNumberFormat="1" applyFont="1" applyFill="1" applyBorder="1" applyAlignment="1">
      <alignment horizontal="right" vertical="top"/>
    </xf>
    <xf numFmtId="0" fontId="66" fillId="3" borderId="13" xfId="19" applyFont="1" applyFill="1" applyBorder="1" applyAlignment="1">
      <alignment horizontal="left" vertical="top"/>
    </xf>
    <xf numFmtId="167" fontId="66" fillId="3" borderId="13" xfId="19" applyNumberFormat="1" applyFont="1" applyFill="1" applyBorder="1" applyAlignment="1">
      <alignment horizontal="right" vertical="top"/>
    </xf>
    <xf numFmtId="0" fontId="66" fillId="0" borderId="0" xfId="0" applyFont="1" applyAlignment="1">
      <alignment horizontal="center" vertical="top" wrapText="1"/>
    </xf>
    <xf numFmtId="3" fontId="53" fillId="3" borderId="29" xfId="0" applyNumberFormat="1" applyFont="1" applyFill="1" applyBorder="1" applyAlignment="1">
      <alignment horizontal="right" vertical="top" wrapText="1"/>
    </xf>
    <xf numFmtId="3" fontId="53" fillId="0" borderId="29" xfId="0" applyNumberFormat="1" applyFont="1" applyBorder="1" applyAlignment="1">
      <alignment horizontal="right" vertical="top" wrapText="1"/>
    </xf>
    <xf numFmtId="3" fontId="66" fillId="0" borderId="29" xfId="0" applyNumberFormat="1" applyFont="1" applyBorder="1" applyAlignment="1">
      <alignment horizontal="right" vertical="top" wrapText="1"/>
    </xf>
    <xf numFmtId="3" fontId="53" fillId="0" borderId="0" xfId="0" applyNumberFormat="1" applyFont="1" applyAlignment="1">
      <alignment horizontal="right" vertical="top" wrapText="1"/>
    </xf>
    <xf numFmtId="3" fontId="66" fillId="0" borderId="0" xfId="0" applyNumberFormat="1" applyFont="1" applyAlignment="1">
      <alignment horizontal="right" vertical="top" wrapText="1"/>
    </xf>
    <xf numFmtId="3" fontId="66" fillId="3" borderId="13" xfId="0" applyNumberFormat="1" applyFont="1" applyFill="1" applyBorder="1" applyAlignment="1">
      <alignment horizontal="right" vertical="top" wrapText="1"/>
    </xf>
    <xf numFmtId="0" fontId="53" fillId="0" borderId="0" xfId="0" applyFont="1" applyAlignment="1">
      <alignment horizontal="right" vertical="top" wrapText="1"/>
    </xf>
    <xf numFmtId="3" fontId="53" fillId="0" borderId="0" xfId="0" applyNumberFormat="1" applyFont="1" applyAlignment="1">
      <alignment vertical="top" wrapText="1"/>
    </xf>
    <xf numFmtId="0" fontId="59" fillId="0" borderId="0" xfId="0" applyFont="1" applyAlignment="1">
      <alignment vertical="top"/>
    </xf>
    <xf numFmtId="0" fontId="53" fillId="0" borderId="0" xfId="0" applyFont="1" applyAlignment="1">
      <alignment horizontal="left" vertical="top" wrapText="1"/>
    </xf>
    <xf numFmtId="3" fontId="66" fillId="3" borderId="29" xfId="0" applyNumberFormat="1" applyFont="1" applyFill="1" applyBorder="1" applyAlignment="1">
      <alignment horizontal="right" vertical="top" wrapText="1"/>
    </xf>
    <xf numFmtId="3" fontId="66" fillId="3" borderId="0" xfId="0" applyNumberFormat="1" applyFont="1" applyFill="1" applyAlignment="1">
      <alignment horizontal="right" vertical="top" wrapText="1"/>
    </xf>
    <xf numFmtId="0" fontId="191" fillId="3" borderId="2" xfId="93" applyFont="1" applyFill="1" applyBorder="1" applyAlignment="1">
      <alignment horizontal="right" vertical="top"/>
    </xf>
    <xf numFmtId="49" fontId="174" fillId="0" borderId="29" xfId="93" applyNumberFormat="1" applyFont="1" applyBorder="1" applyAlignment="1">
      <alignment horizontal="left" vertical="top"/>
    </xf>
    <xf numFmtId="3" fontId="102" fillId="0" borderId="29" xfId="93" applyNumberFormat="1" applyFont="1" applyBorder="1" applyAlignment="1">
      <alignment horizontal="right" vertical="top"/>
    </xf>
    <xf numFmtId="49" fontId="96" fillId="0" borderId="0" xfId="93" applyNumberFormat="1" applyFont="1" applyAlignment="1">
      <alignment horizontal="left" vertical="top"/>
    </xf>
    <xf numFmtId="1" fontId="96" fillId="0" borderId="0" xfId="90" applyFont="1" applyAlignment="1" applyProtection="1">
      <alignment horizontal="left" vertical="top" wrapText="1"/>
    </xf>
    <xf numFmtId="1" fontId="96" fillId="0" borderId="2" xfId="90" applyFont="1" applyBorder="1" applyAlignment="1" applyProtection="1">
      <alignment horizontal="left" vertical="top" wrapText="1"/>
    </xf>
    <xf numFmtId="1" fontId="174" fillId="0" borderId="0" xfId="90" applyFont="1" applyAlignment="1" applyProtection="1">
      <alignment horizontal="left" vertical="top"/>
    </xf>
    <xf numFmtId="1" fontId="96" fillId="0" borderId="0" xfId="89" applyFont="1" applyAlignment="1" applyProtection="1">
      <alignment horizontal="left" vertical="top"/>
    </xf>
    <xf numFmtId="1" fontId="174" fillId="0" borderId="29" xfId="90" applyFont="1" applyBorder="1" applyAlignment="1" applyProtection="1">
      <alignment horizontal="left" vertical="top"/>
    </xf>
    <xf numFmtId="1" fontId="96" fillId="0" borderId="13" xfId="90" applyFont="1" applyBorder="1" applyAlignment="1" applyProtection="1">
      <alignment horizontal="left" vertical="top" wrapText="1"/>
    </xf>
    <xf numFmtId="0" fontId="174" fillId="3" borderId="13" xfId="92" applyFont="1" applyFill="1" applyBorder="1" applyAlignment="1">
      <alignment horizontal="left" vertical="top" wrapText="1"/>
    </xf>
    <xf numFmtId="0" fontId="99" fillId="3" borderId="0" xfId="0" applyFont="1" applyFill="1" applyAlignment="1">
      <alignment vertical="top" wrapText="1"/>
    </xf>
    <xf numFmtId="0" fontId="101" fillId="3" borderId="0" xfId="0" applyFont="1" applyFill="1" applyAlignment="1">
      <alignment vertical="top"/>
    </xf>
    <xf numFmtId="1" fontId="101" fillId="3" borderId="0" xfId="0" applyNumberFormat="1" applyFont="1" applyFill="1" applyAlignment="1">
      <alignment vertical="top" wrapText="1"/>
    </xf>
    <xf numFmtId="0" fontId="101" fillId="3" borderId="2" xfId="0" applyFont="1" applyFill="1" applyBorder="1" applyAlignment="1">
      <alignment vertical="top"/>
    </xf>
    <xf numFmtId="1" fontId="101" fillId="3" borderId="2" xfId="0" applyNumberFormat="1" applyFont="1" applyFill="1" applyBorder="1" applyAlignment="1">
      <alignment vertical="top" wrapText="1"/>
    </xf>
    <xf numFmtId="3" fontId="66" fillId="3" borderId="13" xfId="0" applyNumberFormat="1" applyFont="1" applyFill="1" applyBorder="1" applyAlignment="1">
      <alignment vertical="top"/>
    </xf>
    <xf numFmtId="3" fontId="53" fillId="3" borderId="0" xfId="0" applyNumberFormat="1" applyFont="1" applyFill="1" applyAlignment="1">
      <alignment horizontal="center" vertical="top" wrapText="1"/>
    </xf>
    <xf numFmtId="0" fontId="53" fillId="3" borderId="0" xfId="0" applyFont="1" applyFill="1" applyAlignment="1">
      <alignment horizontal="center" vertical="top" wrapText="1"/>
    </xf>
    <xf numFmtId="3" fontId="53" fillId="3" borderId="29" xfId="0" applyNumberFormat="1" applyFont="1" applyFill="1" applyBorder="1" applyAlignment="1">
      <alignment horizontal="center" vertical="top" wrapText="1"/>
    </xf>
    <xf numFmtId="1" fontId="103" fillId="3" borderId="29" xfId="0" applyNumberFormat="1" applyFont="1" applyFill="1" applyBorder="1" applyAlignment="1">
      <alignment horizontal="right" vertical="top" wrapText="1"/>
    </xf>
    <xf numFmtId="1" fontId="103" fillId="3" borderId="0" xfId="0" applyNumberFormat="1" applyFont="1" applyFill="1" applyAlignment="1">
      <alignment horizontal="right" vertical="top" wrapText="1"/>
    </xf>
    <xf numFmtId="0" fontId="103" fillId="3" borderId="2" xfId="0" applyFont="1" applyFill="1" applyBorder="1" applyAlignment="1">
      <alignment horizontal="right" vertical="top" wrapText="1"/>
    </xf>
    <xf numFmtId="1" fontId="101" fillId="0" borderId="2" xfId="0" applyNumberFormat="1" applyFont="1" applyBorder="1" applyAlignment="1">
      <alignment vertical="top" wrapText="1"/>
    </xf>
    <xf numFmtId="1" fontId="57" fillId="0" borderId="0" xfId="0" applyNumberFormat="1" applyFont="1" applyAlignment="1">
      <alignment horizontal="center" vertical="top" wrapText="1"/>
    </xf>
    <xf numFmtId="3" fontId="57" fillId="3" borderId="0" xfId="0" applyNumberFormat="1" applyFont="1" applyFill="1" applyAlignment="1">
      <alignment vertical="top"/>
    </xf>
    <xf numFmtId="0" fontId="189" fillId="3" borderId="29" xfId="57" applyFont="1" applyFill="1" applyBorder="1" applyAlignment="1">
      <alignment horizontal="left" vertical="top" wrapText="1"/>
    </xf>
    <xf numFmtId="0" fontId="66" fillId="3" borderId="2" xfId="57" applyFont="1" applyFill="1" applyBorder="1" applyAlignment="1">
      <alignment horizontal="left" vertical="top"/>
    </xf>
    <xf numFmtId="0" fontId="106" fillId="0" borderId="29" xfId="57" applyFont="1" applyBorder="1" applyAlignment="1">
      <alignment horizontal="left" vertical="top"/>
    </xf>
    <xf numFmtId="167" fontId="106" fillId="0" borderId="29" xfId="57" applyNumberFormat="1" applyFont="1" applyBorder="1" applyAlignment="1">
      <alignment vertical="top"/>
    </xf>
    <xf numFmtId="3" fontId="106" fillId="0" borderId="29" xfId="57" applyNumberFormat="1" applyFont="1" applyBorder="1" applyAlignment="1">
      <alignment vertical="top"/>
    </xf>
    <xf numFmtId="166" fontId="106" fillId="0" borderId="29" xfId="57" applyNumberFormat="1" applyFont="1" applyBorder="1" applyAlignment="1">
      <alignment vertical="top"/>
    </xf>
    <xf numFmtId="0" fontId="106" fillId="0" borderId="0" xfId="57" applyFont="1" applyAlignment="1">
      <alignment horizontal="left" vertical="top"/>
    </xf>
    <xf numFmtId="167" fontId="106" fillId="0" borderId="0" xfId="57" applyNumberFormat="1" applyFont="1" applyAlignment="1">
      <alignment vertical="top"/>
    </xf>
    <xf numFmtId="3" fontId="106" fillId="0" borderId="0" xfId="57" applyNumberFormat="1" applyFont="1" applyAlignment="1">
      <alignment vertical="top"/>
    </xf>
    <xf numFmtId="166" fontId="106" fillId="0" borderId="0" xfId="57" applyNumberFormat="1" applyFont="1" applyAlignment="1">
      <alignment vertical="top"/>
    </xf>
    <xf numFmtId="0" fontId="106" fillId="0" borderId="2" xfId="57" applyFont="1" applyBorder="1" applyAlignment="1">
      <alignment horizontal="left" vertical="top"/>
    </xf>
    <xf numFmtId="167" fontId="106" fillId="0" borderId="2" xfId="57" applyNumberFormat="1" applyFont="1" applyBorder="1" applyAlignment="1">
      <alignment vertical="top"/>
    </xf>
    <xf numFmtId="3" fontId="106" fillId="0" borderId="2" xfId="57" applyNumberFormat="1" applyFont="1" applyBorder="1" applyAlignment="1">
      <alignment vertical="top"/>
    </xf>
    <xf numFmtId="166" fontId="106" fillId="0" borderId="2" xfId="57" applyNumberFormat="1" applyFont="1" applyBorder="1" applyAlignment="1">
      <alignment vertical="top"/>
    </xf>
    <xf numFmtId="0" fontId="53" fillId="0" borderId="29" xfId="57" applyFont="1" applyBorder="1" applyAlignment="1">
      <alignment horizontal="left" vertical="top"/>
    </xf>
    <xf numFmtId="167" fontId="53" fillId="0" borderId="29" xfId="57" applyNumberFormat="1" applyFont="1" applyBorder="1" applyAlignment="1">
      <alignment vertical="top"/>
    </xf>
    <xf numFmtId="167" fontId="53" fillId="3" borderId="29" xfId="57" applyNumberFormat="1" applyFont="1" applyFill="1" applyBorder="1" applyAlignment="1">
      <alignment vertical="top"/>
    </xf>
    <xf numFmtId="167" fontId="53" fillId="0" borderId="29" xfId="57" applyNumberFormat="1" applyFont="1" applyBorder="1" applyAlignment="1">
      <alignment horizontal="right" vertical="top"/>
    </xf>
    <xf numFmtId="167" fontId="66" fillId="3" borderId="29" xfId="57" applyNumberFormat="1" applyFont="1" applyFill="1" applyBorder="1" applyAlignment="1">
      <alignment vertical="top"/>
    </xf>
    <xf numFmtId="0" fontId="53" fillId="0" borderId="0" xfId="57" applyFont="1" applyAlignment="1">
      <alignment horizontal="left" vertical="top"/>
    </xf>
    <xf numFmtId="0" fontId="53" fillId="0" borderId="2" xfId="57" applyFont="1" applyBorder="1" applyAlignment="1">
      <alignment horizontal="left" vertical="top"/>
    </xf>
    <xf numFmtId="167" fontId="53" fillId="0" borderId="2" xfId="57" applyNumberFormat="1" applyFont="1" applyBorder="1" applyAlignment="1">
      <alignment vertical="top"/>
    </xf>
    <xf numFmtId="167" fontId="53" fillId="3" borderId="2" xfId="57" applyNumberFormat="1" applyFont="1" applyFill="1" applyBorder="1" applyAlignment="1">
      <alignment vertical="top"/>
    </xf>
    <xf numFmtId="167" fontId="53" fillId="0" borderId="2" xfId="57" applyNumberFormat="1" applyFont="1" applyBorder="1" applyAlignment="1">
      <alignment horizontal="right" vertical="top"/>
    </xf>
    <xf numFmtId="167" fontId="66" fillId="3" borderId="2" xfId="57" applyNumberFormat="1" applyFont="1" applyFill="1" applyBorder="1" applyAlignment="1">
      <alignment vertical="top"/>
    </xf>
    <xf numFmtId="0" fontId="66" fillId="3" borderId="29" xfId="57" applyFont="1" applyFill="1" applyBorder="1" applyAlignment="1">
      <alignment horizontal="left" vertical="top"/>
    </xf>
    <xf numFmtId="3" fontId="212" fillId="0" borderId="2" xfId="93" applyNumberFormat="1" applyFont="1" applyBorder="1" applyAlignment="1">
      <alignment horizontal="right" vertical="top"/>
    </xf>
    <xf numFmtId="3" fontId="212" fillId="0" borderId="13" xfId="93" applyNumberFormat="1" applyFont="1" applyBorder="1" applyAlignment="1">
      <alignment horizontal="right" vertical="top"/>
    </xf>
    <xf numFmtId="3" fontId="213" fillId="3" borderId="13" xfId="93" applyNumberFormat="1" applyFont="1" applyFill="1" applyBorder="1" applyAlignment="1">
      <alignment horizontal="right" vertical="top"/>
    </xf>
    <xf numFmtId="0" fontId="53" fillId="3" borderId="0" xfId="15" applyFont="1" applyFill="1" applyAlignment="1">
      <alignment horizontal="left" vertical="top"/>
    </xf>
    <xf numFmtId="0" fontId="53" fillId="3" borderId="0" xfId="15" applyFont="1" applyFill="1" applyAlignment="1">
      <alignment horizontal="right" vertical="top"/>
    </xf>
    <xf numFmtId="164" fontId="53" fillId="3" borderId="0" xfId="1" applyNumberFormat="1" applyFont="1" applyFill="1" applyBorder="1" applyAlignment="1">
      <alignment vertical="top"/>
    </xf>
    <xf numFmtId="0" fontId="36" fillId="0" borderId="0" xfId="0" applyFont="1" applyAlignment="1">
      <alignment horizontal="center"/>
    </xf>
    <xf numFmtId="167" fontId="53" fillId="0" borderId="0" xfId="0" applyNumberFormat="1" applyFont="1" applyAlignment="1">
      <alignment vertical="top"/>
    </xf>
    <xf numFmtId="3" fontId="53" fillId="3" borderId="0" xfId="0" applyNumberFormat="1" applyFont="1" applyFill="1" applyAlignment="1">
      <alignment vertical="center"/>
    </xf>
    <xf numFmtId="3" fontId="59" fillId="3" borderId="0" xfId="0" applyNumberFormat="1" applyFont="1" applyFill="1"/>
    <xf numFmtId="0" fontId="59" fillId="3" borderId="0" xfId="0" applyFont="1" applyFill="1"/>
    <xf numFmtId="0" fontId="174" fillId="0" borderId="0" xfId="3" applyFont="1" applyAlignment="1">
      <alignment horizontal="left" vertical="top"/>
    </xf>
    <xf numFmtId="3" fontId="96" fillId="0" borderId="0" xfId="3" applyNumberFormat="1" applyFont="1" applyAlignment="1">
      <alignment horizontal="right" vertical="top"/>
    </xf>
    <xf numFmtId="3" fontId="96" fillId="0" borderId="0" xfId="3" applyNumberFormat="1" applyFont="1" applyAlignment="1">
      <alignment vertical="top"/>
    </xf>
    <xf numFmtId="3" fontId="174" fillId="0" borderId="0" xfId="3" applyNumberFormat="1" applyFont="1" applyAlignment="1">
      <alignment vertical="top"/>
    </xf>
    <xf numFmtId="0" fontId="174" fillId="3" borderId="13" xfId="3" applyFont="1" applyFill="1" applyBorder="1" applyAlignment="1">
      <alignment horizontal="left" vertical="top"/>
    </xf>
    <xf numFmtId="3" fontId="174" fillId="3" borderId="13" xfId="3" applyNumberFormat="1" applyFont="1" applyFill="1" applyBorder="1" applyAlignment="1">
      <alignment horizontal="right" vertical="top"/>
    </xf>
    <xf numFmtId="3" fontId="174" fillId="3" borderId="13" xfId="3" applyNumberFormat="1" applyFont="1" applyFill="1" applyBorder="1" applyAlignment="1">
      <alignment vertical="top"/>
    </xf>
    <xf numFmtId="0" fontId="57" fillId="3" borderId="0" xfId="3" applyFont="1" applyFill="1"/>
    <xf numFmtId="0" fontId="53" fillId="3" borderId="0" xfId="3" applyFont="1" applyFill="1"/>
    <xf numFmtId="176" fontId="53" fillId="3" borderId="0" xfId="3" applyNumberFormat="1" applyFont="1" applyFill="1"/>
    <xf numFmtId="0" fontId="53" fillId="3" borderId="0" xfId="57" applyFont="1" applyFill="1"/>
    <xf numFmtId="166" fontId="53" fillId="3" borderId="2" xfId="3" applyNumberFormat="1" applyFont="1" applyFill="1" applyBorder="1" applyAlignment="1">
      <alignment horizontal="right" vertical="top"/>
    </xf>
    <xf numFmtId="166" fontId="53" fillId="3" borderId="2" xfId="3" applyNumberFormat="1" applyFont="1" applyFill="1" applyBorder="1" applyAlignment="1">
      <alignment vertical="top"/>
    </xf>
    <xf numFmtId="166" fontId="53" fillId="3" borderId="2" xfId="3" applyNumberFormat="1" applyFont="1" applyFill="1" applyBorder="1" applyAlignment="1">
      <alignment horizontal="left" vertical="top"/>
    </xf>
    <xf numFmtId="166" fontId="53" fillId="3" borderId="29" xfId="3" applyNumberFormat="1" applyFont="1" applyFill="1" applyBorder="1" applyAlignment="1">
      <alignment horizontal="right" vertical="top"/>
    </xf>
    <xf numFmtId="166" fontId="53" fillId="3" borderId="29" xfId="3" applyNumberFormat="1" applyFont="1" applyFill="1" applyBorder="1" applyAlignment="1">
      <alignment vertical="top"/>
    </xf>
    <xf numFmtId="166" fontId="53" fillId="3" borderId="29" xfId="3" applyNumberFormat="1" applyFont="1" applyFill="1" applyBorder="1" applyAlignment="1">
      <alignment horizontal="left" vertical="top"/>
    </xf>
    <xf numFmtId="20" fontId="66" fillId="3" borderId="13" xfId="3" applyNumberFormat="1" applyFont="1" applyFill="1" applyBorder="1" applyAlignment="1">
      <alignment horizontal="left" vertical="top"/>
    </xf>
    <xf numFmtId="167" fontId="66" fillId="3" borderId="13" xfId="3" applyNumberFormat="1" applyFont="1" applyFill="1" applyBorder="1" applyAlignment="1">
      <alignment horizontal="right" vertical="top"/>
    </xf>
    <xf numFmtId="3" fontId="53" fillId="3" borderId="2" xfId="0" applyNumberFormat="1" applyFont="1" applyFill="1" applyBorder="1" applyAlignment="1">
      <alignment horizontal="right" vertical="top" wrapText="1"/>
    </xf>
    <xf numFmtId="1" fontId="66" fillId="3" borderId="2" xfId="0" applyNumberFormat="1" applyFont="1" applyFill="1" applyBorder="1" applyAlignment="1">
      <alignment horizontal="left" vertical="top" wrapText="1"/>
    </xf>
    <xf numFmtId="1" fontId="66" fillId="3" borderId="29" xfId="0" applyNumberFormat="1" applyFont="1" applyFill="1" applyBorder="1" applyAlignment="1">
      <alignment horizontal="left" vertical="top" wrapText="1"/>
    </xf>
    <xf numFmtId="0" fontId="66" fillId="0" borderId="2" xfId="3" applyFont="1" applyBorder="1" applyAlignment="1">
      <alignment horizontal="right" vertical="top"/>
    </xf>
    <xf numFmtId="166" fontId="53" fillId="0" borderId="2" xfId="3" applyNumberFormat="1" applyFont="1" applyBorder="1" applyAlignment="1">
      <alignment vertical="top"/>
    </xf>
    <xf numFmtId="0" fontId="66" fillId="0" borderId="29" xfId="3" applyFont="1" applyBorder="1" applyAlignment="1">
      <alignment horizontal="right" vertical="top"/>
    </xf>
    <xf numFmtId="166" fontId="53" fillId="0" borderId="29" xfId="3" applyNumberFormat="1" applyFont="1" applyBorder="1" applyAlignment="1">
      <alignment vertical="top"/>
    </xf>
    <xf numFmtId="0" fontId="66" fillId="0" borderId="0" xfId="0" applyFont="1" applyAlignment="1">
      <alignment horizontal="left" wrapText="1"/>
    </xf>
    <xf numFmtId="0" fontId="199" fillId="0" borderId="0" xfId="3" applyFont="1"/>
    <xf numFmtId="0" fontId="53" fillId="0" borderId="2" xfId="0" applyFont="1" applyBorder="1" applyAlignment="1">
      <alignment vertical="top" wrapText="1"/>
    </xf>
    <xf numFmtId="1" fontId="57" fillId="0" borderId="2" xfId="0" applyNumberFormat="1" applyFont="1" applyBorder="1" applyAlignment="1">
      <alignment horizontal="center" vertical="top" wrapText="1"/>
    </xf>
    <xf numFmtId="0" fontId="53" fillId="0" borderId="2" xfId="0" applyFont="1" applyBorder="1" applyAlignment="1">
      <alignment horizontal="center" vertical="top" wrapText="1"/>
    </xf>
    <xf numFmtId="0" fontId="59" fillId="0" borderId="2" xfId="0" applyFont="1" applyBorder="1" applyAlignment="1">
      <alignment vertical="top"/>
    </xf>
    <xf numFmtId="0" fontId="186" fillId="3" borderId="0" xfId="0" applyFont="1" applyFill="1" applyAlignment="1">
      <alignment horizontal="center" wrapText="1"/>
    </xf>
    <xf numFmtId="0" fontId="66" fillId="3" borderId="0" xfId="0" applyFont="1" applyFill="1" applyAlignment="1">
      <alignment horizontal="center" wrapText="1"/>
    </xf>
    <xf numFmtId="0" fontId="66" fillId="3" borderId="0" xfId="0" applyFont="1" applyFill="1" applyAlignment="1">
      <alignment wrapText="1"/>
    </xf>
    <xf numFmtId="0" fontId="99" fillId="0" borderId="0" xfId="0" applyFont="1" applyAlignment="1">
      <alignment vertical="top" wrapText="1"/>
    </xf>
    <xf numFmtId="0" fontId="101" fillId="0" borderId="0" xfId="0" applyFont="1" applyAlignment="1">
      <alignment vertical="top"/>
    </xf>
    <xf numFmtId="1" fontId="101" fillId="0" borderId="0" xfId="0" applyNumberFormat="1" applyFont="1" applyAlignment="1">
      <alignment vertical="top" wrapText="1"/>
    </xf>
    <xf numFmtId="0" fontId="101" fillId="0" borderId="2" xfId="0" applyFont="1" applyBorder="1" applyAlignment="1">
      <alignment vertical="top"/>
    </xf>
    <xf numFmtId="0" fontId="66" fillId="3" borderId="2" xfId="0" applyFont="1" applyFill="1" applyBorder="1" applyAlignment="1">
      <alignment horizontal="right" vertical="top" wrapText="1"/>
    </xf>
    <xf numFmtId="20" fontId="53" fillId="3" borderId="29" xfId="3" applyNumberFormat="1" applyFont="1" applyFill="1" applyBorder="1" applyAlignment="1">
      <alignment horizontal="right" vertical="top"/>
    </xf>
    <xf numFmtId="20" fontId="53" fillId="3" borderId="2" xfId="3" applyNumberFormat="1" applyFont="1" applyFill="1" applyBorder="1" applyAlignment="1">
      <alignment horizontal="right" vertical="top"/>
    </xf>
    <xf numFmtId="0" fontId="66" fillId="3" borderId="29" xfId="3" applyFont="1" applyFill="1" applyBorder="1" applyAlignment="1">
      <alignment horizontal="right" vertical="top" wrapText="1"/>
    </xf>
    <xf numFmtId="0" fontId="194" fillId="0" borderId="0" xfId="3" applyFont="1" applyAlignment="1">
      <alignment horizontal="right"/>
    </xf>
    <xf numFmtId="0" fontId="201" fillId="0" borderId="0" xfId="3" applyFont="1"/>
    <xf numFmtId="0" fontId="214" fillId="0" borderId="0" xfId="3" applyFont="1"/>
    <xf numFmtId="0" fontId="215" fillId="0" borderId="0" xfId="3" quotePrefix="1" applyFont="1" applyAlignment="1">
      <alignment horizontal="left"/>
    </xf>
    <xf numFmtId="0" fontId="215" fillId="0" borderId="0" xfId="3" applyFont="1" applyAlignment="1">
      <alignment horizontal="left"/>
    </xf>
    <xf numFmtId="0" fontId="215" fillId="0" borderId="0" xfId="3" applyFont="1" applyAlignment="1">
      <alignment horizontal="right"/>
    </xf>
    <xf numFmtId="0" fontId="216" fillId="0" borderId="0" xfId="3" quotePrefix="1" applyFont="1" applyAlignment="1">
      <alignment horizontal="left"/>
    </xf>
    <xf numFmtId="0" fontId="216" fillId="0" borderId="0" xfId="3" applyFont="1" applyAlignment="1">
      <alignment horizontal="left"/>
    </xf>
    <xf numFmtId="0" fontId="216" fillId="0" borderId="0" xfId="3" applyFont="1" applyAlignment="1">
      <alignment horizontal="right"/>
    </xf>
    <xf numFmtId="0" fontId="201" fillId="0" borderId="0" xfId="3" applyFont="1" applyAlignment="1">
      <alignment horizontal="right"/>
    </xf>
    <xf numFmtId="0" fontId="66" fillId="3" borderId="32" xfId="3" applyFont="1" applyFill="1" applyBorder="1" applyAlignment="1">
      <alignment horizontal="right" vertical="top" wrapText="1"/>
    </xf>
    <xf numFmtId="167" fontId="53" fillId="3" borderId="32" xfId="3" applyNumberFormat="1" applyFont="1" applyFill="1" applyBorder="1" applyAlignment="1">
      <alignment horizontal="right" vertical="top"/>
    </xf>
    <xf numFmtId="167" fontId="53" fillId="3" borderId="33" xfId="3" applyNumberFormat="1" applyFont="1" applyFill="1" applyBorder="1" applyAlignment="1">
      <alignment horizontal="right" vertical="top"/>
    </xf>
    <xf numFmtId="167" fontId="53" fillId="3" borderId="34" xfId="3" applyNumberFormat="1" applyFont="1" applyFill="1" applyBorder="1" applyAlignment="1">
      <alignment horizontal="right" vertical="top"/>
    </xf>
    <xf numFmtId="167" fontId="53" fillId="3" borderId="31" xfId="3" applyNumberFormat="1" applyFont="1" applyFill="1" applyBorder="1" applyAlignment="1">
      <alignment horizontal="right" vertical="top"/>
    </xf>
    <xf numFmtId="167" fontId="53" fillId="3" borderId="35" xfId="3" applyNumberFormat="1" applyFont="1" applyFill="1" applyBorder="1" applyAlignment="1">
      <alignment vertical="top"/>
    </xf>
    <xf numFmtId="167" fontId="53" fillId="3" borderId="36" xfId="3" applyNumberFormat="1" applyFont="1" applyFill="1" applyBorder="1" applyAlignment="1">
      <alignment vertical="top"/>
    </xf>
    <xf numFmtId="167" fontId="53" fillId="3" borderId="37" xfId="3" applyNumberFormat="1" applyFont="1" applyFill="1" applyBorder="1" applyAlignment="1">
      <alignment vertical="top"/>
    </xf>
    <xf numFmtId="167" fontId="53" fillId="3" borderId="35" xfId="3" applyNumberFormat="1" applyFont="1" applyFill="1" applyBorder="1" applyAlignment="1">
      <alignment horizontal="right" vertical="top"/>
    </xf>
    <xf numFmtId="167" fontId="53" fillId="3" borderId="36" xfId="3" applyNumberFormat="1" applyFont="1" applyFill="1" applyBorder="1" applyAlignment="1">
      <alignment horizontal="right" vertical="top"/>
    </xf>
    <xf numFmtId="167" fontId="53" fillId="3" borderId="37" xfId="3" applyNumberFormat="1" applyFont="1" applyFill="1" applyBorder="1" applyAlignment="1">
      <alignment horizontal="right" vertical="top"/>
    </xf>
    <xf numFmtId="167" fontId="53" fillId="3" borderId="38" xfId="3" applyNumberFormat="1" applyFont="1" applyFill="1" applyBorder="1" applyAlignment="1">
      <alignment horizontal="right" vertical="top"/>
    </xf>
    <xf numFmtId="167" fontId="53" fillId="0" borderId="32" xfId="3" applyNumberFormat="1" applyFont="1" applyBorder="1" applyAlignment="1">
      <alignment horizontal="right" vertical="top"/>
    </xf>
    <xf numFmtId="167" fontId="53" fillId="0" borderId="33" xfId="3" applyNumberFormat="1" applyFont="1" applyBorder="1" applyAlignment="1">
      <alignment horizontal="right" vertical="top"/>
    </xf>
    <xf numFmtId="167" fontId="53" fillId="0" borderId="34" xfId="3" applyNumberFormat="1" applyFont="1" applyBorder="1" applyAlignment="1">
      <alignment horizontal="right" vertical="top"/>
    </xf>
    <xf numFmtId="167" fontId="53" fillId="0" borderId="35" xfId="3" applyNumberFormat="1" applyFont="1" applyBorder="1" applyAlignment="1">
      <alignment vertical="top"/>
    </xf>
    <xf numFmtId="167" fontId="53" fillId="0" borderId="36" xfId="3" applyNumberFormat="1" applyFont="1" applyBorder="1" applyAlignment="1">
      <alignment vertical="top"/>
    </xf>
    <xf numFmtId="167" fontId="53" fillId="0" borderId="37" xfId="3" applyNumberFormat="1" applyFont="1" applyBorder="1" applyAlignment="1">
      <alignment vertical="top"/>
    </xf>
    <xf numFmtId="0" fontId="53" fillId="3" borderId="0" xfId="3" applyFont="1" applyFill="1" applyAlignment="1">
      <alignment horizontal="right" vertical="top"/>
    </xf>
    <xf numFmtId="167" fontId="53" fillId="3" borderId="33" xfId="15" applyNumberFormat="1" applyFont="1" applyFill="1" applyBorder="1" applyAlignment="1">
      <alignment horizontal="right" vertical="top"/>
    </xf>
    <xf numFmtId="167" fontId="53" fillId="3" borderId="36" xfId="15" applyNumberFormat="1" applyFont="1" applyFill="1" applyBorder="1" applyAlignment="1">
      <alignment horizontal="right" vertical="top"/>
    </xf>
    <xf numFmtId="167" fontId="53" fillId="3" borderId="32" xfId="15" applyNumberFormat="1" applyFont="1" applyFill="1" applyBorder="1" applyAlignment="1">
      <alignment horizontal="right" vertical="top"/>
    </xf>
    <xf numFmtId="167" fontId="53" fillId="3" borderId="35" xfId="15" applyNumberFormat="1" applyFont="1" applyFill="1" applyBorder="1" applyAlignment="1">
      <alignment horizontal="right" vertical="top"/>
    </xf>
    <xf numFmtId="167" fontId="53" fillId="3" borderId="34" xfId="15" applyNumberFormat="1" applyFont="1" applyFill="1" applyBorder="1" applyAlignment="1">
      <alignment horizontal="right" vertical="top"/>
    </xf>
    <xf numFmtId="167" fontId="53" fillId="3" borderId="37" xfId="15" applyNumberFormat="1" applyFont="1" applyFill="1" applyBorder="1" applyAlignment="1">
      <alignment horizontal="right" vertical="top"/>
    </xf>
    <xf numFmtId="0" fontId="66" fillId="3" borderId="36" xfId="3" applyFont="1" applyFill="1" applyBorder="1" applyAlignment="1">
      <alignment vertical="top"/>
    </xf>
    <xf numFmtId="0" fontId="66" fillId="3" borderId="37" xfId="3" applyFont="1" applyFill="1" applyBorder="1" applyAlignment="1">
      <alignment vertical="top"/>
    </xf>
    <xf numFmtId="0" fontId="66" fillId="3" borderId="35" xfId="3" applyFont="1" applyFill="1" applyBorder="1" applyAlignment="1">
      <alignment horizontal="left" vertical="center"/>
    </xf>
    <xf numFmtId="0" fontId="66" fillId="3" borderId="35" xfId="3" applyFont="1" applyFill="1" applyBorder="1" applyAlignment="1">
      <alignment vertical="center"/>
    </xf>
    <xf numFmtId="3" fontId="66" fillId="3" borderId="34" xfId="3" applyNumberFormat="1" applyFont="1" applyFill="1" applyBorder="1" applyAlignment="1">
      <alignment horizontal="right" vertical="top"/>
    </xf>
    <xf numFmtId="3" fontId="66" fillId="3" borderId="2" xfId="3" applyNumberFormat="1" applyFont="1" applyFill="1" applyBorder="1" applyAlignment="1">
      <alignment horizontal="right" vertical="top"/>
    </xf>
    <xf numFmtId="0" fontId="66" fillId="3" borderId="37" xfId="3" applyFont="1" applyFill="1" applyBorder="1" applyAlignment="1">
      <alignment horizontal="right" vertical="top"/>
    </xf>
    <xf numFmtId="167" fontId="53" fillId="3" borderId="32" xfId="15" applyNumberFormat="1" applyFont="1" applyFill="1" applyBorder="1" applyAlignment="1">
      <alignment vertical="top"/>
    </xf>
    <xf numFmtId="164" fontId="53" fillId="3" borderId="35" xfId="1" applyNumberFormat="1" applyFont="1" applyFill="1" applyBorder="1" applyAlignment="1">
      <alignment horizontal="right" vertical="top"/>
    </xf>
    <xf numFmtId="167" fontId="53" fillId="3" borderId="33" xfId="15" applyNumberFormat="1" applyFont="1" applyFill="1" applyBorder="1" applyAlignment="1">
      <alignment vertical="top"/>
    </xf>
    <xf numFmtId="164" fontId="53" fillId="3" borderId="36" xfId="1" applyNumberFormat="1" applyFont="1" applyFill="1" applyBorder="1" applyAlignment="1">
      <alignment horizontal="right" vertical="top"/>
    </xf>
    <xf numFmtId="167" fontId="53" fillId="3" borderId="34" xfId="15" applyNumberFormat="1" applyFont="1" applyFill="1" applyBorder="1" applyAlignment="1">
      <alignment vertical="top"/>
    </xf>
    <xf numFmtId="164" fontId="53" fillId="3" borderId="37" xfId="1" applyNumberFormat="1" applyFont="1" applyFill="1" applyBorder="1" applyAlignment="1">
      <alignment horizontal="right" vertical="top"/>
    </xf>
    <xf numFmtId="167" fontId="53" fillId="3" borderId="32" xfId="0" applyNumberFormat="1" applyFont="1" applyFill="1" applyBorder="1" applyAlignment="1">
      <alignment horizontal="right" vertical="top"/>
    </xf>
    <xf numFmtId="167" fontId="53" fillId="3" borderId="33" xfId="0" applyNumberFormat="1" applyFont="1" applyFill="1" applyBorder="1" applyAlignment="1">
      <alignment horizontal="right" vertical="top"/>
    </xf>
    <xf numFmtId="167" fontId="53" fillId="3" borderId="32" xfId="0" applyNumberFormat="1" applyFont="1" applyFill="1" applyBorder="1" applyAlignment="1">
      <alignment vertical="top"/>
    </xf>
    <xf numFmtId="167" fontId="53" fillId="3" borderId="33" xfId="0" applyNumberFormat="1" applyFont="1" applyFill="1" applyBorder="1" applyAlignment="1">
      <alignment vertical="top"/>
    </xf>
    <xf numFmtId="0" fontId="66" fillId="3" borderId="32" xfId="15" applyFont="1" applyFill="1" applyBorder="1" applyAlignment="1">
      <alignment horizontal="right" vertical="top" wrapText="1"/>
    </xf>
    <xf numFmtId="0" fontId="66" fillId="3" borderId="35" xfId="15" applyFont="1" applyFill="1" applyBorder="1" applyAlignment="1">
      <alignment horizontal="right" vertical="top" wrapText="1"/>
    </xf>
    <xf numFmtId="170" fontId="53" fillId="3" borderId="32" xfId="15" applyNumberFormat="1" applyFont="1" applyFill="1" applyBorder="1" applyAlignment="1">
      <alignment horizontal="right" vertical="top"/>
    </xf>
    <xf numFmtId="170" fontId="53" fillId="3" borderId="35" xfId="15" applyNumberFormat="1" applyFont="1" applyFill="1" applyBorder="1" applyAlignment="1">
      <alignment horizontal="right" vertical="top"/>
    </xf>
    <xf numFmtId="170" fontId="53" fillId="3" borderId="33" xfId="15" applyNumberFormat="1" applyFont="1" applyFill="1" applyBorder="1" applyAlignment="1">
      <alignment horizontal="right" vertical="top"/>
    </xf>
    <xf numFmtId="170" fontId="53" fillId="3" borderId="36" xfId="15" applyNumberFormat="1" applyFont="1" applyFill="1" applyBorder="1" applyAlignment="1">
      <alignment horizontal="right" vertical="top"/>
    </xf>
    <xf numFmtId="170" fontId="53" fillId="3" borderId="34" xfId="15" applyNumberFormat="1" applyFont="1" applyFill="1" applyBorder="1" applyAlignment="1">
      <alignment horizontal="right" vertical="top"/>
    </xf>
    <xf numFmtId="170" fontId="53" fillId="3" borderId="37" xfId="15" applyNumberFormat="1" applyFont="1" applyFill="1" applyBorder="1" applyAlignment="1">
      <alignment horizontal="right" vertical="top"/>
    </xf>
    <xf numFmtId="164" fontId="53" fillId="0" borderId="36" xfId="1" applyNumberFormat="1" applyFont="1" applyFill="1" applyBorder="1" applyAlignment="1">
      <alignment horizontal="right" vertical="top"/>
    </xf>
    <xf numFmtId="164" fontId="53" fillId="0" borderId="35" xfId="1" applyNumberFormat="1" applyFont="1" applyFill="1" applyBorder="1" applyAlignment="1">
      <alignment horizontal="right" vertical="top"/>
    </xf>
    <xf numFmtId="164" fontId="53" fillId="0" borderId="37" xfId="1" applyNumberFormat="1" applyFont="1" applyFill="1" applyBorder="1" applyAlignment="1">
      <alignment horizontal="right" vertical="top"/>
    </xf>
    <xf numFmtId="0" fontId="66" fillId="3" borderId="34" xfId="3" applyFont="1" applyFill="1" applyBorder="1" applyAlignment="1">
      <alignment horizontal="right" vertical="top"/>
    </xf>
    <xf numFmtId="167" fontId="53" fillId="3" borderId="32" xfId="1" applyNumberFormat="1" applyFont="1" applyFill="1" applyBorder="1" applyAlignment="1">
      <alignment horizontal="right" vertical="top"/>
    </xf>
    <xf numFmtId="167" fontId="53" fillId="3" borderId="35" xfId="1" applyNumberFormat="1" applyFont="1" applyFill="1" applyBorder="1" applyAlignment="1">
      <alignment horizontal="right" vertical="top"/>
    </xf>
    <xf numFmtId="167" fontId="53" fillId="0" borderId="34" xfId="1" applyNumberFormat="1" applyFont="1" applyFill="1" applyBorder="1" applyAlignment="1">
      <alignment horizontal="right" vertical="top"/>
    </xf>
    <xf numFmtId="167" fontId="53" fillId="0" borderId="37" xfId="1" applyNumberFormat="1" applyFont="1" applyFill="1" applyBorder="1" applyAlignment="1">
      <alignment horizontal="right" vertical="top"/>
    </xf>
    <xf numFmtId="167" fontId="53" fillId="0" borderId="32" xfId="1" applyNumberFormat="1" applyFont="1" applyFill="1" applyBorder="1" applyAlignment="1">
      <alignment horizontal="right" vertical="top"/>
    </xf>
    <xf numFmtId="167" fontId="53" fillId="0" borderId="35" xfId="1" applyNumberFormat="1" applyFont="1" applyFill="1" applyBorder="1" applyAlignment="1">
      <alignment horizontal="right" vertical="top"/>
    </xf>
    <xf numFmtId="167" fontId="53" fillId="0" borderId="33" xfId="1" applyNumberFormat="1" applyFont="1" applyFill="1" applyBorder="1" applyAlignment="1">
      <alignment horizontal="right" vertical="top"/>
    </xf>
    <xf numFmtId="167" fontId="53" fillId="0" borderId="36" xfId="1" applyNumberFormat="1" applyFont="1" applyFill="1" applyBorder="1" applyAlignment="1">
      <alignment horizontal="right" vertical="top"/>
    </xf>
    <xf numFmtId="0" fontId="66" fillId="3" borderId="33" xfId="19" applyFont="1" applyFill="1" applyBorder="1" applyAlignment="1">
      <alignment horizontal="right" vertical="top"/>
    </xf>
    <xf numFmtId="165" fontId="53" fillId="3" borderId="32" xfId="19" applyNumberFormat="1" applyFont="1" applyFill="1" applyBorder="1" applyAlignment="1">
      <alignment horizontal="right" vertical="top"/>
    </xf>
    <xf numFmtId="165" fontId="53" fillId="3" borderId="33" xfId="19" applyNumberFormat="1" applyFont="1" applyFill="1" applyBorder="1" applyAlignment="1">
      <alignment horizontal="right" vertical="top"/>
    </xf>
    <xf numFmtId="165" fontId="53" fillId="3" borderId="34" xfId="19" applyNumberFormat="1" applyFont="1" applyFill="1" applyBorder="1" applyAlignment="1">
      <alignment horizontal="right" vertical="top"/>
    </xf>
    <xf numFmtId="0" fontId="66" fillId="3" borderId="36" xfId="19" applyFont="1" applyFill="1" applyBorder="1" applyAlignment="1">
      <alignment horizontal="right" vertical="top"/>
    </xf>
    <xf numFmtId="166" fontId="53" fillId="3" borderId="35" xfId="19" applyNumberFormat="1" applyFont="1" applyFill="1" applyBorder="1" applyAlignment="1">
      <alignment horizontal="right" vertical="top"/>
    </xf>
    <xf numFmtId="166" fontId="53" fillId="3" borderId="36" xfId="19" applyNumberFormat="1" applyFont="1" applyFill="1" applyBorder="1" applyAlignment="1">
      <alignment horizontal="right" vertical="top"/>
    </xf>
    <xf numFmtId="166" fontId="53" fillId="3" borderId="37" xfId="19" applyNumberFormat="1" applyFont="1" applyFill="1" applyBorder="1" applyAlignment="1">
      <alignment horizontal="right" vertical="top"/>
    </xf>
    <xf numFmtId="0" fontId="174" fillId="3" borderId="36" xfId="3" applyFont="1" applyFill="1" applyBorder="1" applyAlignment="1">
      <alignment horizontal="center" vertical="top" wrapText="1"/>
    </xf>
    <xf numFmtId="0" fontId="66" fillId="3" borderId="34" xfId="19" applyFont="1" applyFill="1" applyBorder="1" applyAlignment="1">
      <alignment horizontal="right" vertical="top"/>
    </xf>
    <xf numFmtId="166" fontId="53" fillId="3" borderId="32" xfId="3" applyNumberFormat="1" applyFont="1" applyFill="1" applyBorder="1" applyAlignment="1">
      <alignment horizontal="right" vertical="top"/>
    </xf>
    <xf numFmtId="166" fontId="53" fillId="3" borderId="35" xfId="3" applyNumberFormat="1" applyFont="1" applyFill="1" applyBorder="1" applyAlignment="1">
      <alignment horizontal="right" vertical="top"/>
    </xf>
    <xf numFmtId="166" fontId="53" fillId="3" borderId="34" xfId="3" applyNumberFormat="1" applyFont="1" applyFill="1" applyBorder="1" applyAlignment="1">
      <alignment horizontal="right" vertical="top"/>
    </xf>
    <xf numFmtId="166" fontId="53" fillId="3" borderId="37" xfId="3" applyNumberFormat="1" applyFont="1" applyFill="1" applyBorder="1" applyAlignment="1">
      <alignment horizontal="right" vertical="top"/>
    </xf>
    <xf numFmtId="0" fontId="174" fillId="3" borderId="0" xfId="3" applyFont="1" applyFill="1" applyAlignment="1">
      <alignment horizontal="center" vertical="top" wrapText="1"/>
    </xf>
    <xf numFmtId="0" fontId="66" fillId="3" borderId="34" xfId="3" applyFont="1" applyFill="1" applyBorder="1" applyAlignment="1">
      <alignment horizontal="right" textRotation="90" wrapText="1"/>
    </xf>
    <xf numFmtId="0" fontId="66" fillId="3" borderId="37" xfId="3" applyFont="1" applyFill="1" applyBorder="1" applyAlignment="1">
      <alignment horizontal="right" textRotation="90" wrapText="1"/>
    </xf>
    <xf numFmtId="167" fontId="66" fillId="3" borderId="31" xfId="3" applyNumberFormat="1" applyFont="1" applyFill="1" applyBorder="1" applyAlignment="1">
      <alignment horizontal="right" vertical="top"/>
    </xf>
    <xf numFmtId="167" fontId="66" fillId="3" borderId="38" xfId="3" applyNumberFormat="1" applyFont="1" applyFill="1" applyBorder="1" applyAlignment="1">
      <alignment horizontal="right" vertical="top"/>
    </xf>
    <xf numFmtId="167" fontId="66" fillId="3" borderId="32" xfId="3" applyNumberFormat="1" applyFont="1" applyFill="1" applyBorder="1" applyAlignment="1">
      <alignment horizontal="right" vertical="top"/>
    </xf>
    <xf numFmtId="167" fontId="66" fillId="3" borderId="35" xfId="3" applyNumberFormat="1" applyFont="1" applyFill="1" applyBorder="1" applyAlignment="1">
      <alignment horizontal="right" vertical="top"/>
    </xf>
    <xf numFmtId="167" fontId="66" fillId="3" borderId="34" xfId="3" applyNumberFormat="1" applyFont="1" applyFill="1" applyBorder="1" applyAlignment="1">
      <alignment horizontal="right" vertical="top"/>
    </xf>
    <xf numFmtId="167" fontId="66" fillId="3" borderId="37" xfId="3" applyNumberFormat="1" applyFont="1" applyFill="1" applyBorder="1" applyAlignment="1">
      <alignment horizontal="right" vertical="top"/>
    </xf>
    <xf numFmtId="0" fontId="66" fillId="3" borderId="34" xfId="56" applyFont="1" applyFill="1" applyBorder="1" applyAlignment="1">
      <alignment horizontal="right" textRotation="90"/>
    </xf>
    <xf numFmtId="166" fontId="53" fillId="3" borderId="32" xfId="56" applyNumberFormat="1" applyFont="1" applyFill="1" applyBorder="1" applyAlignment="1">
      <alignment horizontal="right" vertical="top"/>
    </xf>
    <xf numFmtId="166" fontId="53" fillId="3" borderId="33" xfId="56" applyNumberFormat="1" applyFont="1" applyFill="1" applyBorder="1" applyAlignment="1">
      <alignment horizontal="right" vertical="top"/>
    </xf>
    <xf numFmtId="166" fontId="53" fillId="3" borderId="34" xfId="56" applyNumberFormat="1" applyFont="1" applyFill="1" applyBorder="1" applyAlignment="1">
      <alignment horizontal="right" vertical="top"/>
    </xf>
    <xf numFmtId="3" fontId="53" fillId="0" borderId="32" xfId="3" applyNumberFormat="1" applyFont="1" applyBorder="1" applyAlignment="1">
      <alignment horizontal="right" vertical="top"/>
    </xf>
    <xf numFmtId="3" fontId="53" fillId="0" borderId="33" xfId="3" applyNumberFormat="1" applyFont="1" applyBorder="1" applyAlignment="1">
      <alignment horizontal="right" vertical="top"/>
    </xf>
    <xf numFmtId="3" fontId="53" fillId="0" borderId="34" xfId="3" applyNumberFormat="1" applyFont="1" applyBorder="1" applyAlignment="1">
      <alignment horizontal="right" vertical="top"/>
    </xf>
    <xf numFmtId="3" fontId="53" fillId="3" borderId="31" xfId="3" applyNumberFormat="1" applyFont="1" applyFill="1" applyBorder="1" applyAlignment="1">
      <alignment horizontal="right" vertical="top"/>
    </xf>
    <xf numFmtId="1" fontId="66" fillId="3" borderId="31" xfId="0" applyNumberFormat="1" applyFont="1" applyFill="1" applyBorder="1" applyAlignment="1">
      <alignment horizontal="right" vertical="top" wrapText="1"/>
    </xf>
    <xf numFmtId="1" fontId="66" fillId="3" borderId="38" xfId="3" applyNumberFormat="1" applyFont="1" applyFill="1" applyBorder="1" applyAlignment="1">
      <alignment horizontal="right" vertical="top" wrapText="1"/>
    </xf>
    <xf numFmtId="3" fontId="66" fillId="0" borderId="36" xfId="3" applyNumberFormat="1" applyFont="1" applyBorder="1" applyAlignment="1">
      <alignment vertical="top"/>
    </xf>
    <xf numFmtId="3" fontId="66" fillId="0" borderId="35" xfId="3" applyNumberFormat="1" applyFont="1" applyBorder="1" applyAlignment="1">
      <alignment vertical="top"/>
    </xf>
    <xf numFmtId="3" fontId="66" fillId="0" borderId="37" xfId="3" applyNumberFormat="1" applyFont="1" applyBorder="1" applyAlignment="1">
      <alignment vertical="top"/>
    </xf>
    <xf numFmtId="3" fontId="66" fillId="0" borderId="35" xfId="3" applyNumberFormat="1" applyFont="1" applyBorder="1" applyAlignment="1">
      <alignment horizontal="right" vertical="top"/>
    </xf>
    <xf numFmtId="3" fontId="66" fillId="0" borderId="36" xfId="3" applyNumberFormat="1" applyFont="1" applyBorder="1" applyAlignment="1">
      <alignment horizontal="right" vertical="top"/>
    </xf>
    <xf numFmtId="3" fontId="66" fillId="0" borderId="37" xfId="3" applyNumberFormat="1" applyFont="1" applyBorder="1" applyAlignment="1">
      <alignment horizontal="right" vertical="top"/>
    </xf>
    <xf numFmtId="3" fontId="53" fillId="3" borderId="31" xfId="0" applyNumberFormat="1" applyFont="1" applyFill="1" applyBorder="1" applyAlignment="1">
      <alignment horizontal="right" vertical="top" wrapText="1"/>
    </xf>
    <xf numFmtId="3" fontId="66" fillId="3" borderId="38" xfId="3" applyNumberFormat="1" applyFont="1" applyFill="1" applyBorder="1" applyAlignment="1">
      <alignment horizontal="right" vertical="top"/>
    </xf>
    <xf numFmtId="3" fontId="66" fillId="3" borderId="38" xfId="3" applyNumberFormat="1" applyFont="1" applyFill="1" applyBorder="1" applyAlignment="1">
      <alignment horizontal="right" vertical="top" wrapText="1"/>
    </xf>
    <xf numFmtId="3" fontId="53" fillId="3" borderId="29" xfId="0" applyNumberFormat="1" applyFont="1" applyFill="1" applyBorder="1" applyAlignment="1">
      <alignment vertical="top"/>
    </xf>
    <xf numFmtId="0" fontId="66" fillId="3" borderId="34" xfId="0" applyFont="1" applyFill="1" applyBorder="1" applyAlignment="1">
      <alignment horizontal="right" vertical="top" wrapText="1"/>
    </xf>
    <xf numFmtId="0" fontId="53" fillId="3" borderId="32" xfId="0" applyFont="1" applyFill="1" applyBorder="1" applyAlignment="1">
      <alignment horizontal="center" vertical="top" wrapText="1"/>
    </xf>
    <xf numFmtId="3" fontId="53" fillId="3" borderId="33" xfId="0" applyNumberFormat="1" applyFont="1" applyFill="1" applyBorder="1" applyAlignment="1">
      <alignment horizontal="right" vertical="top"/>
    </xf>
    <xf numFmtId="3" fontId="66" fillId="3" borderId="31" xfId="0" applyNumberFormat="1" applyFont="1" applyFill="1" applyBorder="1" applyAlignment="1">
      <alignment horizontal="right" vertical="top"/>
    </xf>
    <xf numFmtId="0" fontId="66" fillId="3" borderId="37" xfId="0" applyFont="1" applyFill="1" applyBorder="1" applyAlignment="1">
      <alignment horizontal="right" vertical="top" wrapText="1"/>
    </xf>
    <xf numFmtId="3" fontId="53" fillId="3" borderId="32" xfId="0" applyNumberFormat="1" applyFont="1" applyFill="1" applyBorder="1" applyAlignment="1">
      <alignment horizontal="right" vertical="top" wrapText="1"/>
    </xf>
    <xf numFmtId="3" fontId="53" fillId="3" borderId="35" xfId="0" applyNumberFormat="1" applyFont="1" applyFill="1" applyBorder="1" applyAlignment="1">
      <alignment horizontal="right" vertical="top" wrapText="1"/>
    </xf>
    <xf numFmtId="3" fontId="53" fillId="0" borderId="33" xfId="0" applyNumberFormat="1" applyFont="1" applyBorder="1" applyAlignment="1">
      <alignment horizontal="right" vertical="top" wrapText="1"/>
    </xf>
    <xf numFmtId="3" fontId="53" fillId="0" borderId="36" xfId="0" applyNumberFormat="1" applyFont="1" applyBorder="1" applyAlignment="1">
      <alignment horizontal="right" vertical="top" wrapText="1"/>
    </xf>
    <xf numFmtId="3" fontId="66" fillId="3" borderId="31" xfId="0" applyNumberFormat="1" applyFont="1" applyFill="1" applyBorder="1" applyAlignment="1">
      <alignment horizontal="right" vertical="top" wrapText="1"/>
    </xf>
    <xf numFmtId="3" fontId="66" fillId="3" borderId="38" xfId="0" applyNumberFormat="1" applyFont="1" applyFill="1" applyBorder="1" applyAlignment="1">
      <alignment horizontal="right" vertical="top" wrapText="1"/>
    </xf>
    <xf numFmtId="3" fontId="53" fillId="3" borderId="38" xfId="0" applyNumberFormat="1" applyFont="1" applyFill="1" applyBorder="1" applyAlignment="1">
      <alignment horizontal="right" vertical="top" wrapText="1"/>
    </xf>
    <xf numFmtId="3" fontId="53" fillId="3" borderId="33" xfId="0" applyNumberFormat="1" applyFont="1" applyFill="1" applyBorder="1" applyAlignment="1">
      <alignment horizontal="right" vertical="top" wrapText="1"/>
    </xf>
    <xf numFmtId="3" fontId="53" fillId="3" borderId="36" xfId="0" applyNumberFormat="1" applyFont="1" applyFill="1" applyBorder="1" applyAlignment="1">
      <alignment horizontal="right" vertical="top" wrapText="1"/>
    </xf>
    <xf numFmtId="3" fontId="53" fillId="0" borderId="32" xfId="0" applyNumberFormat="1" applyFont="1" applyBorder="1" applyAlignment="1">
      <alignment horizontal="right" vertical="top" wrapText="1"/>
    </xf>
    <xf numFmtId="3" fontId="53" fillId="0" borderId="35" xfId="0" applyNumberFormat="1" applyFont="1" applyBorder="1" applyAlignment="1">
      <alignment horizontal="right" vertical="top" wrapText="1"/>
    </xf>
    <xf numFmtId="3" fontId="53" fillId="0" borderId="32" xfId="0" applyNumberFormat="1" applyFont="1" applyBorder="1" applyAlignment="1">
      <alignment horizontal="right" vertical="center" wrapText="1"/>
    </xf>
    <xf numFmtId="3" fontId="53" fillId="0" borderId="35" xfId="0" applyNumberFormat="1" applyFont="1" applyBorder="1" applyAlignment="1">
      <alignment horizontal="right" vertical="center" wrapText="1"/>
    </xf>
    <xf numFmtId="3" fontId="53" fillId="0" borderId="34" xfId="0" applyNumberFormat="1" applyFont="1" applyBorder="1" applyAlignment="1">
      <alignment horizontal="right" vertical="center" wrapText="1"/>
    </xf>
    <xf numFmtId="3" fontId="53" fillId="0" borderId="37" xfId="0" applyNumberFormat="1" applyFont="1" applyBorder="1" applyAlignment="1">
      <alignment horizontal="right" vertical="center" wrapText="1"/>
    </xf>
    <xf numFmtId="3" fontId="53" fillId="0" borderId="33" xfId="0" applyNumberFormat="1" applyFont="1" applyBorder="1" applyAlignment="1">
      <alignment horizontal="right" vertical="center" wrapText="1"/>
    </xf>
    <xf numFmtId="3" fontId="53" fillId="0" borderId="36" xfId="0" applyNumberFormat="1" applyFont="1" applyBorder="1" applyAlignment="1">
      <alignment horizontal="right" vertical="center" wrapText="1"/>
    </xf>
    <xf numFmtId="3" fontId="53" fillId="0" borderId="34" xfId="0" applyNumberFormat="1" applyFont="1" applyBorder="1" applyAlignment="1">
      <alignment vertical="center" wrapText="1"/>
    </xf>
    <xf numFmtId="3" fontId="53" fillId="0" borderId="37" xfId="0" applyNumberFormat="1" applyFont="1" applyBorder="1" applyAlignment="1">
      <alignment vertical="center" wrapText="1"/>
    </xf>
    <xf numFmtId="3" fontId="53" fillId="0" borderId="33" xfId="0" applyNumberFormat="1" applyFont="1" applyBorder="1" applyAlignment="1">
      <alignment vertical="center"/>
    </xf>
    <xf numFmtId="3" fontId="53" fillId="0" borderId="36" xfId="0" applyNumberFormat="1" applyFont="1" applyBorder="1" applyAlignment="1">
      <alignment vertical="center"/>
    </xf>
    <xf numFmtId="3" fontId="53" fillId="0" borderId="32" xfId="0" applyNumberFormat="1" applyFont="1" applyBorder="1" applyAlignment="1">
      <alignment vertical="center" wrapText="1"/>
    </xf>
    <xf numFmtId="3" fontId="53" fillId="0" borderId="35" xfId="0" applyNumberFormat="1" applyFont="1" applyBorder="1" applyAlignment="1">
      <alignment vertical="center" wrapText="1"/>
    </xf>
    <xf numFmtId="3" fontId="102" fillId="0" borderId="35" xfId="93" applyNumberFormat="1" applyFont="1" applyBorder="1" applyAlignment="1">
      <alignment horizontal="right" vertical="top" wrapText="1"/>
    </xf>
    <xf numFmtId="3" fontId="212" fillId="0" borderId="0" xfId="93" applyNumberFormat="1" applyFont="1" applyAlignment="1">
      <alignment horizontal="right" vertical="top"/>
    </xf>
    <xf numFmtId="3" fontId="212" fillId="0" borderId="36" xfId="93" applyNumberFormat="1" applyFont="1" applyBorder="1" applyAlignment="1">
      <alignment horizontal="right" vertical="top" wrapText="1"/>
    </xf>
    <xf numFmtId="3" fontId="212" fillId="0" borderId="36" xfId="93" applyNumberFormat="1" applyFont="1" applyBorder="1" applyAlignment="1">
      <alignment horizontal="right" vertical="top"/>
    </xf>
    <xf numFmtId="3" fontId="212" fillId="0" borderId="37" xfId="93" applyNumberFormat="1" applyFont="1" applyBorder="1" applyAlignment="1">
      <alignment horizontal="right" vertical="top"/>
    </xf>
    <xf numFmtId="3" fontId="102" fillId="0" borderId="0" xfId="93" applyNumberFormat="1" applyFont="1" applyAlignment="1">
      <alignment horizontal="right" vertical="top"/>
    </xf>
    <xf numFmtId="3" fontId="102" fillId="0" borderId="36" xfId="93" applyNumberFormat="1" applyFont="1" applyBorder="1" applyAlignment="1">
      <alignment horizontal="right" vertical="top"/>
    </xf>
    <xf numFmtId="3" fontId="102" fillId="0" borderId="35" xfId="93" applyNumberFormat="1" applyFont="1" applyBorder="1" applyAlignment="1">
      <alignment horizontal="right" vertical="top"/>
    </xf>
    <xf numFmtId="3" fontId="212" fillId="0" borderId="38" xfId="93" applyNumberFormat="1" applyFont="1" applyBorder="1" applyAlignment="1">
      <alignment horizontal="right" vertical="top"/>
    </xf>
    <xf numFmtId="3" fontId="213" fillId="3" borderId="38" xfId="93" applyNumberFormat="1" applyFont="1" applyFill="1" applyBorder="1" applyAlignment="1">
      <alignment horizontal="right" vertical="top"/>
    </xf>
    <xf numFmtId="0" fontId="66" fillId="3" borderId="33" xfId="0" applyFont="1" applyFill="1" applyBorder="1" applyAlignment="1">
      <alignment horizontal="right" wrapText="1"/>
    </xf>
    <xf numFmtId="3" fontId="53" fillId="3" borderId="32" xfId="0" applyNumberFormat="1" applyFont="1" applyFill="1" applyBorder="1" applyAlignment="1">
      <alignment horizontal="center" vertical="top" wrapText="1"/>
    </xf>
    <xf numFmtId="3" fontId="53" fillId="3" borderId="33" xfId="0" applyNumberFormat="1" applyFont="1" applyFill="1" applyBorder="1" applyAlignment="1">
      <alignment horizontal="center" vertical="top" wrapText="1"/>
    </xf>
    <xf numFmtId="0" fontId="66" fillId="3" borderId="34" xfId="0" applyFont="1" applyFill="1" applyBorder="1" applyAlignment="1">
      <alignment horizontal="right" wrapText="1"/>
    </xf>
    <xf numFmtId="167" fontId="53" fillId="0" borderId="32" xfId="57" applyNumberFormat="1" applyFont="1" applyBorder="1" applyAlignment="1">
      <alignment vertical="top"/>
    </xf>
    <xf numFmtId="167" fontId="53" fillId="0" borderId="33" xfId="57" applyNumberFormat="1" applyFont="1" applyBorder="1" applyAlignment="1">
      <alignment vertical="top"/>
    </xf>
    <xf numFmtId="167" fontId="53" fillId="0" borderId="0" xfId="57" applyNumberFormat="1" applyFont="1" applyAlignment="1">
      <alignment vertical="top"/>
    </xf>
    <xf numFmtId="167" fontId="53" fillId="3" borderId="0" xfId="57" applyNumberFormat="1" applyFont="1" applyFill="1" applyAlignment="1">
      <alignment vertical="top"/>
    </xf>
    <xf numFmtId="167" fontId="53" fillId="0" borderId="34" xfId="57" applyNumberFormat="1" applyFont="1" applyBorder="1" applyAlignment="1">
      <alignment vertical="top"/>
    </xf>
    <xf numFmtId="167" fontId="53" fillId="0" borderId="33" xfId="57" applyNumberFormat="1" applyFont="1" applyBorder="1" applyAlignment="1">
      <alignment horizontal="right" vertical="top"/>
    </xf>
    <xf numFmtId="167" fontId="53" fillId="0" borderId="0" xfId="57" applyNumberFormat="1" applyFont="1" applyAlignment="1">
      <alignment horizontal="right" vertical="top"/>
    </xf>
    <xf numFmtId="167" fontId="53" fillId="0" borderId="32" xfId="57" applyNumberFormat="1" applyFont="1" applyBorder="1" applyAlignment="1">
      <alignment horizontal="right" vertical="top"/>
    </xf>
    <xf numFmtId="0" fontId="66" fillId="3" borderId="2" xfId="19" applyFont="1" applyFill="1" applyBorder="1" applyAlignment="1">
      <alignment horizontal="left" vertical="top"/>
    </xf>
    <xf numFmtId="3" fontId="53" fillId="3" borderId="33" xfId="19" applyNumberFormat="1" applyFont="1" applyFill="1" applyBorder="1" applyAlignment="1">
      <alignment horizontal="right" vertical="top"/>
    </xf>
    <xf numFmtId="3" fontId="53" fillId="3" borderId="36" xfId="19" applyNumberFormat="1" applyFont="1" applyFill="1" applyBorder="1" applyAlignment="1">
      <alignment horizontal="right" vertical="top"/>
    </xf>
    <xf numFmtId="3" fontId="53" fillId="3" borderId="33" xfId="0" applyNumberFormat="1" applyFont="1" applyFill="1" applyBorder="1" applyAlignment="1">
      <alignment vertical="top"/>
    </xf>
    <xf numFmtId="3" fontId="53" fillId="3" borderId="36" xfId="0" applyNumberFormat="1" applyFont="1" applyFill="1" applyBorder="1" applyAlignment="1">
      <alignment vertical="top"/>
    </xf>
    <xf numFmtId="3" fontId="66" fillId="3" borderId="32" xfId="19" applyNumberFormat="1" applyFont="1" applyFill="1" applyBorder="1" applyAlignment="1">
      <alignment horizontal="right" vertical="top"/>
    </xf>
    <xf numFmtId="3" fontId="66" fillId="3" borderId="35" xfId="19" applyNumberFormat="1" applyFont="1" applyFill="1" applyBorder="1" applyAlignment="1">
      <alignment horizontal="right" vertical="top"/>
    </xf>
    <xf numFmtId="3" fontId="66" fillId="3" borderId="31" xfId="19" applyNumberFormat="1" applyFont="1" applyFill="1" applyBorder="1" applyAlignment="1">
      <alignment horizontal="right" vertical="top"/>
    </xf>
    <xf numFmtId="3" fontId="66" fillId="3" borderId="38" xfId="19" applyNumberFormat="1" applyFont="1" applyFill="1" applyBorder="1" applyAlignment="1">
      <alignment horizontal="right" vertical="top"/>
    </xf>
    <xf numFmtId="164" fontId="57" fillId="3" borderId="36" xfId="1" applyNumberFormat="1" applyFont="1" applyFill="1" applyBorder="1" applyAlignment="1">
      <alignment horizontal="right" vertical="top"/>
    </xf>
    <xf numFmtId="167" fontId="66" fillId="3" borderId="32" xfId="19" applyNumberFormat="1" applyFont="1" applyFill="1" applyBorder="1" applyAlignment="1">
      <alignment horizontal="right" vertical="top"/>
    </xf>
    <xf numFmtId="167" fontId="66" fillId="3" borderId="31" xfId="19" applyNumberFormat="1" applyFont="1" applyFill="1" applyBorder="1" applyAlignment="1">
      <alignment horizontal="right" vertical="top"/>
    </xf>
    <xf numFmtId="0" fontId="66" fillId="3" borderId="34" xfId="0" applyFont="1" applyFill="1" applyBorder="1" applyAlignment="1">
      <alignment horizontal="right" vertical="top"/>
    </xf>
    <xf numFmtId="0" fontId="66" fillId="3" borderId="2" xfId="0" applyFont="1" applyFill="1" applyBorder="1" applyAlignment="1">
      <alignment horizontal="right" vertical="top"/>
    </xf>
    <xf numFmtId="167" fontId="66" fillId="3" borderId="36" xfId="3" applyNumberFormat="1" applyFont="1" applyFill="1" applyBorder="1" applyAlignment="1">
      <alignment horizontal="right" vertical="top"/>
    </xf>
    <xf numFmtId="167" fontId="66" fillId="3" borderId="31" xfId="0" applyNumberFormat="1" applyFont="1" applyFill="1" applyBorder="1" applyAlignment="1">
      <alignment vertical="top"/>
    </xf>
    <xf numFmtId="167" fontId="66" fillId="3" borderId="13" xfId="0" applyNumberFormat="1" applyFont="1" applyFill="1" applyBorder="1" applyAlignment="1">
      <alignment vertical="top"/>
    </xf>
    <xf numFmtId="167" fontId="66" fillId="3" borderId="31" xfId="0" applyNumberFormat="1" applyFont="1" applyFill="1" applyBorder="1" applyAlignment="1">
      <alignment horizontal="right" vertical="top"/>
    </xf>
    <xf numFmtId="167" fontId="66" fillId="3" borderId="13" xfId="0" applyNumberFormat="1" applyFont="1" applyFill="1" applyBorder="1" applyAlignment="1">
      <alignment horizontal="right" vertical="top"/>
    </xf>
    <xf numFmtId="167" fontId="66" fillId="3" borderId="34" xfId="0" applyNumberFormat="1" applyFont="1" applyFill="1" applyBorder="1" applyAlignment="1">
      <alignment vertical="top"/>
    </xf>
    <xf numFmtId="167" fontId="66" fillId="3" borderId="2" xfId="0" applyNumberFormat="1" applyFont="1" applyFill="1" applyBorder="1" applyAlignment="1">
      <alignment vertical="top"/>
    </xf>
    <xf numFmtId="164" fontId="66" fillId="3" borderId="2" xfId="1" applyNumberFormat="1" applyFont="1" applyFill="1" applyBorder="1" applyAlignment="1">
      <alignment horizontal="right" vertical="top"/>
    </xf>
    <xf numFmtId="167" fontId="66" fillId="3" borderId="34" xfId="0" applyNumberFormat="1" applyFont="1" applyFill="1" applyBorder="1" applyAlignment="1">
      <alignment horizontal="right" vertical="top"/>
    </xf>
    <xf numFmtId="167" fontId="66" fillId="3" borderId="2" xfId="0" applyNumberFormat="1" applyFont="1" applyFill="1" applyBorder="1" applyAlignment="1">
      <alignment horizontal="right" vertical="top"/>
    </xf>
    <xf numFmtId="1" fontId="66" fillId="3" borderId="34" xfId="3" applyNumberFormat="1" applyFont="1" applyFill="1" applyBorder="1" applyAlignment="1">
      <alignment horizontal="right" vertical="top" wrapText="1"/>
    </xf>
    <xf numFmtId="1" fontId="66" fillId="3" borderId="34" xfId="3" applyNumberFormat="1" applyFont="1" applyFill="1" applyBorder="1" applyAlignment="1">
      <alignment horizontal="right" vertical="center" wrapText="1"/>
    </xf>
    <xf numFmtId="1" fontId="66" fillId="3" borderId="2" xfId="3" applyNumberFormat="1" applyFont="1" applyFill="1" applyBorder="1" applyAlignment="1">
      <alignment horizontal="right" vertical="center" wrapText="1"/>
    </xf>
    <xf numFmtId="1" fontId="53" fillId="3" borderId="37" xfId="3" applyNumberFormat="1" applyFont="1" applyFill="1" applyBorder="1" applyAlignment="1">
      <alignment horizontal="right" vertical="top" wrapText="1"/>
    </xf>
    <xf numFmtId="1" fontId="53" fillId="3" borderId="2" xfId="3" applyNumberFormat="1" applyFont="1" applyFill="1" applyBorder="1" applyAlignment="1">
      <alignment horizontal="right" vertical="top" wrapText="1"/>
    </xf>
    <xf numFmtId="0" fontId="76" fillId="3" borderId="13" xfId="0" applyFont="1" applyFill="1" applyBorder="1" applyAlignment="1">
      <alignment horizontal="right" vertical="top" wrapText="1"/>
    </xf>
    <xf numFmtId="0" fontId="66" fillId="3" borderId="34" xfId="3" applyFont="1" applyFill="1" applyBorder="1" applyAlignment="1">
      <alignment horizontal="right" vertical="center"/>
    </xf>
    <xf numFmtId="0" fontId="66" fillId="3" borderId="2" xfId="3" applyFont="1" applyFill="1" applyBorder="1" applyAlignment="1">
      <alignment horizontal="right" vertical="center"/>
    </xf>
    <xf numFmtId="0" fontId="66" fillId="3" borderId="36" xfId="3" applyFont="1" applyFill="1" applyBorder="1" applyAlignment="1">
      <alignment horizontal="right" vertical="center" wrapText="1"/>
    </xf>
    <xf numFmtId="0" fontId="59" fillId="0" borderId="35" xfId="3" applyFont="1" applyBorder="1"/>
    <xf numFmtId="3" fontId="66" fillId="3" borderId="2" xfId="0" applyNumberFormat="1" applyFont="1" applyFill="1" applyBorder="1" applyAlignment="1">
      <alignment horizontal="right" vertical="top" wrapText="1"/>
    </xf>
    <xf numFmtId="164" fontId="66" fillId="3" borderId="0" xfId="1" applyNumberFormat="1" applyFont="1" applyFill="1" applyBorder="1" applyAlignment="1">
      <alignment horizontal="right" vertical="top" wrapText="1"/>
    </xf>
    <xf numFmtId="3" fontId="66" fillId="3" borderId="13" xfId="1" applyNumberFormat="1" applyFont="1" applyFill="1" applyBorder="1" applyAlignment="1">
      <alignment horizontal="right" vertical="top" wrapText="1"/>
    </xf>
    <xf numFmtId="3" fontId="66" fillId="3" borderId="29" xfId="3" applyNumberFormat="1" applyFont="1" applyFill="1" applyBorder="1" applyAlignment="1">
      <alignment horizontal="right" vertical="top"/>
    </xf>
    <xf numFmtId="3" fontId="66" fillId="3" borderId="0" xfId="3" applyNumberFormat="1" applyFont="1" applyFill="1" applyAlignment="1">
      <alignment horizontal="right" vertical="top"/>
    </xf>
    <xf numFmtId="3" fontId="66" fillId="3" borderId="13" xfId="3" applyNumberFormat="1" applyFont="1" applyFill="1" applyBorder="1" applyAlignment="1">
      <alignment horizontal="right" vertical="top"/>
    </xf>
    <xf numFmtId="166" fontId="66" fillId="3" borderId="13" xfId="3" applyNumberFormat="1" applyFont="1" applyFill="1" applyBorder="1" applyAlignment="1">
      <alignment vertical="top"/>
    </xf>
    <xf numFmtId="166" fontId="66" fillId="0" borderId="29" xfId="3" applyNumberFormat="1" applyFont="1" applyBorder="1" applyAlignment="1">
      <alignment vertical="top"/>
    </xf>
    <xf numFmtId="166" fontId="66" fillId="0" borderId="2" xfId="3" applyNumberFormat="1" applyFont="1" applyBorder="1" applyAlignment="1">
      <alignment vertical="top"/>
    </xf>
    <xf numFmtId="0" fontId="66" fillId="3" borderId="36" xfId="0" applyFont="1" applyFill="1" applyBorder="1" applyAlignment="1">
      <alignment wrapText="1"/>
    </xf>
    <xf numFmtId="0" fontId="62" fillId="3" borderId="0" xfId="15" applyFont="1" applyFill="1" applyAlignment="1">
      <alignment vertical="top"/>
    </xf>
    <xf numFmtId="0" fontId="66" fillId="3" borderId="2" xfId="57" applyFont="1" applyFill="1" applyBorder="1" applyAlignment="1">
      <alignment horizontal="right"/>
    </xf>
    <xf numFmtId="167" fontId="53" fillId="0" borderId="35" xfId="57" applyNumberFormat="1" applyFont="1" applyBorder="1" applyAlignment="1">
      <alignment horizontal="right" vertical="top"/>
    </xf>
    <xf numFmtId="167" fontId="53" fillId="0" borderId="36" xfId="57" applyNumberFormat="1" applyFont="1" applyBorder="1" applyAlignment="1">
      <alignment horizontal="right" vertical="top"/>
    </xf>
    <xf numFmtId="167" fontId="53" fillId="0" borderId="34" xfId="57" applyNumberFormat="1" applyFont="1" applyBorder="1" applyAlignment="1">
      <alignment horizontal="right" vertical="top"/>
    </xf>
    <xf numFmtId="167" fontId="53" fillId="0" borderId="37" xfId="57" applyNumberFormat="1" applyFont="1" applyBorder="1" applyAlignment="1">
      <alignment horizontal="right" vertical="top"/>
    </xf>
    <xf numFmtId="167" fontId="53" fillId="0" borderId="36" xfId="57" applyNumberFormat="1" applyFont="1" applyBorder="1" applyAlignment="1">
      <alignment vertical="top"/>
    </xf>
    <xf numFmtId="167" fontId="53" fillId="0" borderId="37" xfId="57" applyNumberFormat="1" applyFont="1" applyBorder="1" applyAlignment="1">
      <alignment vertical="top"/>
    </xf>
    <xf numFmtId="167" fontId="53" fillId="0" borderId="35" xfId="57" applyNumberFormat="1" applyFont="1" applyBorder="1" applyAlignment="1">
      <alignment vertical="top"/>
    </xf>
    <xf numFmtId="0" fontId="66" fillId="3" borderId="35" xfId="3" applyFont="1" applyFill="1" applyBorder="1" applyAlignment="1">
      <alignment horizontal="left" vertical="top"/>
    </xf>
    <xf numFmtId="0" fontId="66" fillId="3" borderId="0" xfId="3" applyFont="1" applyFill="1" applyAlignment="1">
      <alignment horizontal="left" vertical="top"/>
    </xf>
    <xf numFmtId="0" fontId="66" fillId="3" borderId="29" xfId="3" applyFont="1" applyFill="1" applyBorder="1" applyAlignment="1">
      <alignment horizontal="left" vertical="top"/>
    </xf>
    <xf numFmtId="0" fontId="66" fillId="3" borderId="32" xfId="3" applyFont="1" applyFill="1" applyBorder="1" applyAlignment="1">
      <alignment horizontal="left" vertical="top"/>
    </xf>
    <xf numFmtId="167" fontId="53" fillId="0" borderId="33" xfId="3" applyNumberFormat="1" applyFont="1" applyBorder="1" applyAlignment="1">
      <alignment horizontal="right" vertical="center"/>
    </xf>
    <xf numFmtId="167" fontId="53" fillId="0" borderId="33" xfId="19" applyNumberFormat="1" applyFont="1" applyBorder="1" applyAlignment="1">
      <alignment horizontal="right" vertical="center"/>
    </xf>
    <xf numFmtId="167" fontId="53" fillId="0" borderId="0" xfId="19" applyNumberFormat="1" applyFont="1" applyAlignment="1">
      <alignment horizontal="right" vertical="center"/>
    </xf>
    <xf numFmtId="164" fontId="53" fillId="0" borderId="36" xfId="1" applyNumberFormat="1" applyFont="1" applyFill="1" applyBorder="1" applyAlignment="1">
      <alignment horizontal="right" vertical="center"/>
    </xf>
    <xf numFmtId="167" fontId="53" fillId="0" borderId="32" xfId="3" applyNumberFormat="1" applyFont="1" applyBorder="1" applyAlignment="1">
      <alignment horizontal="right" vertical="center"/>
    </xf>
    <xf numFmtId="167" fontId="53" fillId="0" borderId="29" xfId="3" applyNumberFormat="1" applyFont="1" applyBorder="1" applyAlignment="1">
      <alignment horizontal="right" vertical="center"/>
    </xf>
    <xf numFmtId="164" fontId="53" fillId="0" borderId="29" xfId="1" applyNumberFormat="1" applyFont="1" applyFill="1" applyBorder="1" applyAlignment="1">
      <alignment horizontal="right" vertical="center"/>
    </xf>
    <xf numFmtId="167" fontId="53" fillId="0" borderId="32" xfId="19" applyNumberFormat="1" applyFont="1" applyBorder="1" applyAlignment="1">
      <alignment horizontal="right" vertical="center"/>
    </xf>
    <xf numFmtId="167" fontId="53" fillId="0" borderId="29" xfId="19" applyNumberFormat="1" applyFont="1" applyBorder="1" applyAlignment="1">
      <alignment horizontal="right" vertical="center"/>
    </xf>
    <xf numFmtId="164" fontId="53" fillId="0" borderId="35" xfId="1" applyNumberFormat="1" applyFont="1" applyFill="1" applyBorder="1" applyAlignment="1">
      <alignment horizontal="right" vertical="center"/>
    </xf>
    <xf numFmtId="167" fontId="53" fillId="0" borderId="34" xfId="3" applyNumberFormat="1" applyFont="1" applyBorder="1" applyAlignment="1">
      <alignment horizontal="right" vertical="center"/>
    </xf>
    <xf numFmtId="167" fontId="53" fillId="0" borderId="2" xfId="3" applyNumberFormat="1" applyFont="1" applyBorder="1" applyAlignment="1">
      <alignment horizontal="right" vertical="center"/>
    </xf>
    <xf numFmtId="164" fontId="53" fillId="0" borderId="2" xfId="1" applyNumberFormat="1" applyFont="1" applyFill="1" applyBorder="1" applyAlignment="1">
      <alignment horizontal="right" vertical="center"/>
    </xf>
    <xf numFmtId="167" fontId="53" fillId="0" borderId="34" xfId="19" applyNumberFormat="1" applyFont="1" applyBorder="1" applyAlignment="1">
      <alignment horizontal="right" vertical="center"/>
    </xf>
    <xf numFmtId="167" fontId="53" fillId="0" borderId="2" xfId="19" applyNumberFormat="1" applyFont="1" applyBorder="1" applyAlignment="1">
      <alignment horizontal="right" vertical="center"/>
    </xf>
    <xf numFmtId="164" fontId="53" fillId="0" borderId="37" xfId="1" applyNumberFormat="1" applyFont="1" applyFill="1" applyBorder="1" applyAlignment="1">
      <alignment horizontal="right" vertical="center"/>
    </xf>
    <xf numFmtId="167" fontId="53" fillId="3" borderId="31" xfId="3" applyNumberFormat="1" applyFont="1" applyFill="1" applyBorder="1" applyAlignment="1">
      <alignment horizontal="right" vertical="center"/>
    </xf>
    <xf numFmtId="167" fontId="53" fillId="3" borderId="13" xfId="3" applyNumberFormat="1" applyFont="1" applyFill="1" applyBorder="1" applyAlignment="1">
      <alignment horizontal="right" vertical="center"/>
    </xf>
    <xf numFmtId="164" fontId="53" fillId="3" borderId="13" xfId="1" applyNumberFormat="1" applyFont="1" applyFill="1" applyBorder="1" applyAlignment="1">
      <alignment horizontal="right" vertical="center"/>
    </xf>
    <xf numFmtId="164" fontId="53" fillId="3" borderId="38" xfId="1" applyNumberFormat="1" applyFont="1" applyFill="1" applyBorder="1" applyAlignment="1">
      <alignment horizontal="right" vertical="center"/>
    </xf>
    <xf numFmtId="0" fontId="53" fillId="0" borderId="29" xfId="3" applyFont="1" applyBorder="1" applyAlignment="1">
      <alignment horizontal="left" vertical="center"/>
    </xf>
    <xf numFmtId="0" fontId="53" fillId="0" borderId="2" xfId="3" applyFont="1" applyBorder="1" applyAlignment="1">
      <alignment horizontal="left" vertical="center"/>
    </xf>
    <xf numFmtId="0" fontId="53" fillId="3" borderId="13" xfId="3" applyFont="1" applyFill="1" applyBorder="1" applyAlignment="1">
      <alignment horizontal="left" vertical="center"/>
    </xf>
    <xf numFmtId="164" fontId="53" fillId="0" borderId="33" xfId="1" applyNumberFormat="1" applyFont="1" applyFill="1" applyBorder="1" applyAlignment="1">
      <alignment horizontal="right" vertical="center"/>
    </xf>
    <xf numFmtId="164" fontId="53" fillId="0" borderId="33" xfId="1" applyNumberFormat="1" applyFont="1" applyFill="1" applyBorder="1" applyAlignment="1">
      <alignment vertical="center"/>
    </xf>
    <xf numFmtId="164" fontId="53" fillId="0" borderId="0" xfId="1" applyNumberFormat="1" applyFont="1" applyFill="1" applyBorder="1" applyAlignment="1">
      <alignment vertical="center"/>
    </xf>
    <xf numFmtId="0" fontId="53" fillId="0" borderId="29" xfId="3" applyFont="1" applyBorder="1" applyAlignment="1">
      <alignment vertical="center"/>
    </xf>
    <xf numFmtId="164" fontId="53" fillId="0" borderId="32" xfId="1" applyNumberFormat="1" applyFont="1" applyFill="1" applyBorder="1" applyAlignment="1">
      <alignment horizontal="right" vertical="center"/>
    </xf>
    <xf numFmtId="164" fontId="53" fillId="0" borderId="32" xfId="1" applyNumberFormat="1" applyFont="1" applyFill="1" applyBorder="1" applyAlignment="1">
      <alignment vertical="center"/>
    </xf>
    <xf numFmtId="164" fontId="53" fillId="0" borderId="29" xfId="1" applyNumberFormat="1" applyFont="1" applyFill="1" applyBorder="1" applyAlignment="1">
      <alignment vertical="center"/>
    </xf>
    <xf numFmtId="0" fontId="53" fillId="0" borderId="2" xfId="3" applyFont="1" applyBorder="1" applyAlignment="1">
      <alignment vertical="center"/>
    </xf>
    <xf numFmtId="164" fontId="53" fillId="0" borderId="34" xfId="1" applyNumberFormat="1" applyFont="1" applyFill="1" applyBorder="1" applyAlignment="1">
      <alignment horizontal="right" vertical="center"/>
    </xf>
    <xf numFmtId="164" fontId="53" fillId="0" borderId="34" xfId="1" applyNumberFormat="1" applyFont="1" applyFill="1" applyBorder="1" applyAlignment="1">
      <alignment vertical="center"/>
    </xf>
    <xf numFmtId="164" fontId="53" fillId="0" borderId="2" xfId="1" applyNumberFormat="1" applyFont="1" applyFill="1" applyBorder="1" applyAlignment="1">
      <alignment vertical="center"/>
    </xf>
    <xf numFmtId="0" fontId="53" fillId="0" borderId="13" xfId="3" applyFont="1" applyBorder="1" applyAlignment="1">
      <alignment vertical="center"/>
    </xf>
    <xf numFmtId="164" fontId="53" fillId="0" borderId="31" xfId="1" applyNumberFormat="1" applyFont="1" applyFill="1" applyBorder="1" applyAlignment="1">
      <alignment horizontal="right" vertical="center"/>
    </xf>
    <xf numFmtId="164" fontId="53" fillId="0" borderId="38" xfId="1" applyNumberFormat="1" applyFont="1" applyFill="1" applyBorder="1" applyAlignment="1">
      <alignment horizontal="right" vertical="center"/>
    </xf>
    <xf numFmtId="164" fontId="53" fillId="0" borderId="31" xfId="1" applyNumberFormat="1" applyFont="1" applyFill="1" applyBorder="1" applyAlignment="1">
      <alignment vertical="center"/>
    </xf>
    <xf numFmtId="164" fontId="53" fillId="0" borderId="13" xfId="1" applyNumberFormat="1" applyFont="1" applyFill="1" applyBorder="1" applyAlignment="1">
      <alignment vertical="center"/>
    </xf>
    <xf numFmtId="0" fontId="66" fillId="3" borderId="29" xfId="3" applyFont="1" applyFill="1" applyBorder="1" applyAlignment="1">
      <alignment horizontal="right" wrapText="1"/>
    </xf>
    <xf numFmtId="0" fontId="66" fillId="3" borderId="35" xfId="3" applyFont="1" applyFill="1" applyBorder="1" applyAlignment="1">
      <alignment horizontal="right" wrapText="1"/>
    </xf>
    <xf numFmtId="167" fontId="53" fillId="3" borderId="29" xfId="3" applyNumberFormat="1" applyFont="1" applyFill="1" applyBorder="1" applyAlignment="1">
      <alignment horizontal="right" vertical="center"/>
    </xf>
    <xf numFmtId="167" fontId="53" fillId="3" borderId="0" xfId="3" applyNumberFormat="1" applyFont="1" applyFill="1" applyAlignment="1">
      <alignment vertical="center"/>
    </xf>
    <xf numFmtId="167" fontId="53" fillId="3" borderId="2" xfId="3" applyNumberFormat="1" applyFont="1" applyFill="1" applyBorder="1" applyAlignment="1">
      <alignment vertical="center"/>
    </xf>
    <xf numFmtId="167" fontId="53" fillId="3" borderId="2" xfId="3" applyNumberFormat="1" applyFont="1" applyFill="1" applyBorder="1" applyAlignment="1">
      <alignment horizontal="right" vertical="center"/>
    </xf>
    <xf numFmtId="165" fontId="53" fillId="3" borderId="29" xfId="19" applyNumberFormat="1" applyFont="1" applyFill="1" applyBorder="1" applyAlignment="1">
      <alignment horizontal="right" vertical="center"/>
    </xf>
    <xf numFmtId="165" fontId="53" fillId="3" borderId="0" xfId="19" applyNumberFormat="1" applyFont="1" applyFill="1" applyAlignment="1">
      <alignment horizontal="right" vertical="center"/>
    </xf>
    <xf numFmtId="165" fontId="53" fillId="3" borderId="2" xfId="19" applyNumberFormat="1" applyFont="1" applyFill="1" applyBorder="1" applyAlignment="1">
      <alignment horizontal="right" vertical="center"/>
    </xf>
    <xf numFmtId="165" fontId="53" fillId="0" borderId="2" xfId="19" applyNumberFormat="1" applyFont="1" applyBorder="1" applyAlignment="1">
      <alignment horizontal="right" vertical="center"/>
    </xf>
    <xf numFmtId="3" fontId="53" fillId="3" borderId="0" xfId="0" applyNumberFormat="1" applyFont="1" applyFill="1" applyAlignment="1">
      <alignment vertical="top"/>
    </xf>
    <xf numFmtId="3" fontId="53" fillId="3" borderId="32" xfId="0" applyNumberFormat="1" applyFont="1" applyFill="1" applyBorder="1" applyAlignment="1">
      <alignment vertical="top"/>
    </xf>
    <xf numFmtId="3" fontId="53" fillId="3" borderId="33" xfId="0" applyNumberFormat="1" applyFont="1" applyFill="1" applyBorder="1" applyAlignment="1">
      <alignment vertical="top" wrapText="1"/>
    </xf>
    <xf numFmtId="3" fontId="53" fillId="3" borderId="32" xfId="0" applyNumberFormat="1" applyFont="1" applyFill="1" applyBorder="1" applyAlignment="1">
      <alignment vertical="top" wrapText="1"/>
    </xf>
    <xf numFmtId="0" fontId="74" fillId="3" borderId="2" xfId="3" applyFont="1" applyFill="1" applyBorder="1" applyAlignment="1">
      <alignment horizontal="left"/>
    </xf>
    <xf numFmtId="0" fontId="74" fillId="3" borderId="2" xfId="3" applyFont="1" applyFill="1" applyBorder="1" applyAlignment="1">
      <alignment horizontal="right" textRotation="90" wrapText="1"/>
    </xf>
    <xf numFmtId="0" fontId="74" fillId="3" borderId="2" xfId="3" applyFont="1" applyFill="1" applyBorder="1" applyAlignment="1">
      <alignment horizontal="left" vertical="top"/>
    </xf>
    <xf numFmtId="166" fontId="53" fillId="0" borderId="32" xfId="3" applyNumberFormat="1" applyFont="1" applyBorder="1" applyAlignment="1">
      <alignment horizontal="right" vertical="center"/>
    </xf>
    <xf numFmtId="166" fontId="53" fillId="0" borderId="29" xfId="3" applyNumberFormat="1" applyFont="1" applyBorder="1" applyAlignment="1">
      <alignment horizontal="right" vertical="center"/>
    </xf>
    <xf numFmtId="166" fontId="53" fillId="0" borderId="35" xfId="3" applyNumberFormat="1" applyFont="1" applyBorder="1" applyAlignment="1">
      <alignment horizontal="right" vertical="center"/>
    </xf>
    <xf numFmtId="166" fontId="53" fillId="0" borderId="33" xfId="3" applyNumberFormat="1" applyFont="1" applyBorder="1" applyAlignment="1">
      <alignment horizontal="right" vertical="center"/>
    </xf>
    <xf numFmtId="166" fontId="53" fillId="0" borderId="36" xfId="3" applyNumberFormat="1" applyFont="1" applyBorder="1" applyAlignment="1">
      <alignment horizontal="right" vertical="center"/>
    </xf>
    <xf numFmtId="166" fontId="53" fillId="0" borderId="34" xfId="3" applyNumberFormat="1" applyFont="1" applyBorder="1" applyAlignment="1">
      <alignment horizontal="right" vertical="center"/>
    </xf>
    <xf numFmtId="166" fontId="53" fillId="0" borderId="2" xfId="3" applyNumberFormat="1" applyFont="1" applyBorder="1" applyAlignment="1">
      <alignment horizontal="right" vertical="center"/>
    </xf>
    <xf numFmtId="166" fontId="53" fillId="0" borderId="37" xfId="3" applyNumberFormat="1" applyFont="1" applyBorder="1" applyAlignment="1">
      <alignment horizontal="right" vertical="center"/>
    </xf>
    <xf numFmtId="0" fontId="66" fillId="3" borderId="31" xfId="56" applyFont="1" applyFill="1" applyBorder="1" applyAlignment="1">
      <alignment vertical="center"/>
    </xf>
    <xf numFmtId="0" fontId="66" fillId="3" borderId="2" xfId="57" applyFont="1" applyFill="1" applyBorder="1" applyAlignment="1">
      <alignment horizontal="left" vertical="center"/>
    </xf>
    <xf numFmtId="0" fontId="66" fillId="3" borderId="34" xfId="57" applyFont="1" applyFill="1" applyBorder="1" applyAlignment="1">
      <alignment horizontal="right" vertical="center"/>
    </xf>
    <xf numFmtId="0" fontId="66" fillId="3" borderId="2" xfId="57" applyFont="1" applyFill="1" applyBorder="1" applyAlignment="1">
      <alignment horizontal="right" vertical="center"/>
    </xf>
    <xf numFmtId="0" fontId="66" fillId="3" borderId="37" xfId="57" applyFont="1" applyFill="1" applyBorder="1" applyAlignment="1">
      <alignment horizontal="right" vertical="center"/>
    </xf>
    <xf numFmtId="0" fontId="59" fillId="3" borderId="0" xfId="3" applyFont="1" applyFill="1"/>
    <xf numFmtId="165" fontId="57" fillId="0" borderId="0" xfId="3" applyNumberFormat="1" applyFont="1" applyAlignment="1">
      <alignment horizontal="center"/>
    </xf>
    <xf numFmtId="0" fontId="57" fillId="0" borderId="0" xfId="3" applyFont="1" applyAlignment="1">
      <alignment horizontal="center"/>
    </xf>
    <xf numFmtId="166" fontId="57" fillId="0" borderId="0" xfId="3" applyNumberFormat="1" applyFont="1" applyAlignment="1">
      <alignment horizontal="center"/>
    </xf>
    <xf numFmtId="9" fontId="53" fillId="0" borderId="0" xfId="1" applyFont="1"/>
    <xf numFmtId="170" fontId="76" fillId="0" borderId="0" xfId="56" applyNumberFormat="1" applyFont="1"/>
    <xf numFmtId="4" fontId="52" fillId="0" borderId="0" xfId="0" applyNumberFormat="1" applyFont="1" applyAlignment="1">
      <alignment horizontal="right" vertical="center"/>
    </xf>
    <xf numFmtId="164" fontId="66" fillId="3" borderId="0" xfId="1" applyNumberFormat="1" applyFont="1" applyFill="1" applyBorder="1" applyAlignment="1"/>
    <xf numFmtId="164" fontId="57" fillId="3" borderId="37" xfId="1" applyNumberFormat="1" applyFont="1" applyFill="1" applyBorder="1" applyAlignment="1">
      <alignment horizontal="right" vertical="top"/>
    </xf>
    <xf numFmtId="3" fontId="53" fillId="0" borderId="29" xfId="0" applyNumberFormat="1" applyFont="1" applyBorder="1" applyAlignment="1">
      <alignment vertical="top"/>
    </xf>
    <xf numFmtId="3" fontId="53" fillId="0" borderId="2" xfId="0" applyNumberFormat="1" applyFont="1" applyBorder="1" applyAlignment="1">
      <alignment vertical="top"/>
    </xf>
    <xf numFmtId="3" fontId="57" fillId="0" borderId="29" xfId="0" applyNumberFormat="1" applyFont="1" applyBorder="1" applyAlignment="1">
      <alignment vertical="top"/>
    </xf>
    <xf numFmtId="3" fontId="57" fillId="0" borderId="0" xfId="0" applyNumberFormat="1" applyFont="1" applyAlignment="1">
      <alignment vertical="top"/>
    </xf>
    <xf numFmtId="3" fontId="57" fillId="0" borderId="2" xfId="0" applyNumberFormat="1" applyFont="1" applyBorder="1" applyAlignment="1">
      <alignment vertical="top"/>
    </xf>
    <xf numFmtId="167" fontId="53" fillId="0" borderId="0" xfId="1" applyNumberFormat="1" applyFont="1" applyFill="1" applyBorder="1"/>
    <xf numFmtId="164" fontId="53" fillId="0" borderId="0" xfId="1" applyNumberFormat="1" applyFont="1"/>
    <xf numFmtId="164" fontId="59" fillId="0" borderId="0" xfId="1" applyNumberFormat="1" applyFont="1"/>
    <xf numFmtId="9" fontId="59" fillId="0" borderId="0" xfId="1" applyFont="1"/>
    <xf numFmtId="167" fontId="185" fillId="0" borderId="0" xfId="3" applyNumberFormat="1" applyFont="1" applyAlignment="1">
      <alignment horizontal="center" wrapText="1"/>
    </xf>
    <xf numFmtId="167" fontId="66" fillId="3" borderId="0" xfId="57" applyNumberFormat="1" applyFont="1" applyFill="1" applyAlignment="1">
      <alignment vertical="top"/>
    </xf>
    <xf numFmtId="166" fontId="28" fillId="0" borderId="0" xfId="57" applyNumberFormat="1" applyFont="1"/>
    <xf numFmtId="0" fontId="37" fillId="0" borderId="0" xfId="57" applyFont="1"/>
    <xf numFmtId="167" fontId="37" fillId="0" borderId="0" xfId="57" applyNumberFormat="1" applyFont="1"/>
    <xf numFmtId="166" fontId="37" fillId="0" borderId="0" xfId="57" applyNumberFormat="1" applyFont="1"/>
    <xf numFmtId="0" fontId="66" fillId="3" borderId="35" xfId="3" applyFont="1" applyFill="1" applyBorder="1" applyAlignment="1">
      <alignment vertical="top"/>
    </xf>
    <xf numFmtId="0" fontId="66" fillId="3" borderId="37" xfId="3" applyFont="1" applyFill="1" applyBorder="1" applyAlignment="1">
      <alignment horizontal="right"/>
    </xf>
    <xf numFmtId="0" fontId="66" fillId="3" borderId="38" xfId="3" applyFont="1" applyFill="1" applyBorder="1" applyAlignment="1">
      <alignment horizontal="left" vertical="top"/>
    </xf>
    <xf numFmtId="0" fontId="53" fillId="3" borderId="35" xfId="3" applyFont="1" applyFill="1" applyBorder="1" applyAlignment="1">
      <alignment horizontal="left" vertical="center"/>
    </xf>
    <xf numFmtId="0" fontId="53" fillId="3" borderId="36" xfId="3" applyFont="1" applyFill="1" applyBorder="1" applyAlignment="1">
      <alignment horizontal="left" vertical="center"/>
    </xf>
    <xf numFmtId="0" fontId="53" fillId="3" borderId="37" xfId="3" applyFont="1" applyFill="1" applyBorder="1" applyAlignment="1">
      <alignment horizontal="left" vertical="center"/>
    </xf>
    <xf numFmtId="0" fontId="53" fillId="3" borderId="38" xfId="3" applyFont="1" applyFill="1" applyBorder="1" applyAlignment="1">
      <alignment horizontal="left" vertical="center"/>
    </xf>
    <xf numFmtId="0" fontId="66" fillId="3" borderId="35" xfId="19" applyFont="1" applyFill="1" applyBorder="1" applyAlignment="1">
      <alignment horizontal="left" vertical="center" wrapText="1"/>
    </xf>
    <xf numFmtId="0" fontId="66" fillId="3" borderId="36" xfId="19" applyFont="1" applyFill="1" applyBorder="1" applyAlignment="1">
      <alignment vertical="top" wrapText="1"/>
    </xf>
    <xf numFmtId="0" fontId="66" fillId="3" borderId="37" xfId="19" applyFont="1" applyFill="1" applyBorder="1" applyAlignment="1">
      <alignment vertical="top" wrapText="1"/>
    </xf>
    <xf numFmtId="0" fontId="53" fillId="3" borderId="35" xfId="19" applyFont="1" applyFill="1" applyBorder="1" applyAlignment="1">
      <alignment horizontal="left" vertical="center" wrapText="1"/>
    </xf>
    <xf numFmtId="0" fontId="53" fillId="3" borderId="36" xfId="19" applyFont="1" applyFill="1" applyBorder="1" applyAlignment="1">
      <alignment horizontal="left" vertical="center" wrapText="1"/>
    </xf>
    <xf numFmtId="0" fontId="53" fillId="3" borderId="37" xfId="19" applyFont="1" applyFill="1" applyBorder="1" applyAlignment="1">
      <alignment horizontal="left" vertical="center" wrapText="1"/>
    </xf>
    <xf numFmtId="0" fontId="53" fillId="0" borderId="37" xfId="19" applyFont="1" applyBorder="1" applyAlignment="1">
      <alignment horizontal="left" vertical="center" wrapText="1"/>
    </xf>
    <xf numFmtId="0" fontId="53" fillId="3" borderId="35" xfId="19" applyFont="1" applyFill="1" applyBorder="1" applyAlignment="1">
      <alignment wrapText="1"/>
    </xf>
    <xf numFmtId="0" fontId="66" fillId="3" borderId="36" xfId="19" applyFont="1" applyFill="1" applyBorder="1" applyAlignment="1">
      <alignment horizontal="left" wrapText="1"/>
    </xf>
    <xf numFmtId="0" fontId="53" fillId="3" borderId="35" xfId="19" applyFont="1" applyFill="1" applyBorder="1" applyAlignment="1">
      <alignment horizontal="left"/>
    </xf>
    <xf numFmtId="0" fontId="53" fillId="0" borderId="36" xfId="19" applyFont="1" applyBorder="1" applyAlignment="1">
      <alignment horizontal="left"/>
    </xf>
    <xf numFmtId="0" fontId="53" fillId="0" borderId="35" xfId="19" applyFont="1" applyBorder="1" applyAlignment="1">
      <alignment horizontal="left"/>
    </xf>
    <xf numFmtId="0" fontId="53" fillId="0" borderId="37" xfId="19" applyFont="1" applyBorder="1" applyAlignment="1">
      <alignment horizontal="left"/>
    </xf>
    <xf numFmtId="0" fontId="53" fillId="0" borderId="35" xfId="3" applyFont="1" applyBorder="1" applyAlignment="1">
      <alignment horizontal="left" vertical="top"/>
    </xf>
    <xf numFmtId="0" fontId="53" fillId="0" borderId="36" xfId="3" applyFont="1" applyBorder="1" applyAlignment="1">
      <alignment horizontal="left" vertical="top"/>
    </xf>
    <xf numFmtId="0" fontId="53" fillId="0" borderId="37" xfId="3" applyFont="1" applyBorder="1" applyAlignment="1">
      <alignment horizontal="left" vertical="top"/>
    </xf>
    <xf numFmtId="0" fontId="53" fillId="3" borderId="38" xfId="3" applyFont="1" applyFill="1" applyBorder="1" applyAlignment="1">
      <alignment horizontal="left" vertical="top"/>
    </xf>
    <xf numFmtId="0" fontId="53" fillId="3" borderId="35" xfId="3" applyFont="1" applyFill="1" applyBorder="1" applyAlignment="1">
      <alignment horizontal="left" vertical="top"/>
    </xf>
    <xf numFmtId="0" fontId="53" fillId="3" borderId="36" xfId="3" applyFont="1" applyFill="1" applyBorder="1" applyAlignment="1">
      <alignment horizontal="left" vertical="top"/>
    </xf>
    <xf numFmtId="0" fontId="53" fillId="3" borderId="37" xfId="3" applyFont="1" applyFill="1" applyBorder="1" applyAlignment="1">
      <alignment horizontal="left" vertical="top"/>
    </xf>
    <xf numFmtId="3" fontId="102" fillId="0" borderId="32" xfId="93" applyNumberFormat="1" applyFont="1" applyBorder="1" applyAlignment="1">
      <alignment horizontal="right" vertical="top"/>
    </xf>
    <xf numFmtId="3" fontId="212" fillId="0" borderId="33" xfId="93" applyNumberFormat="1" applyFont="1" applyBorder="1" applyAlignment="1">
      <alignment horizontal="right" vertical="top"/>
    </xf>
    <xf numFmtId="3" fontId="212" fillId="0" borderId="34" xfId="93" applyNumberFormat="1" applyFont="1" applyBorder="1" applyAlignment="1">
      <alignment horizontal="right" vertical="top"/>
    </xf>
    <xf numFmtId="3" fontId="102" fillId="0" borderId="33" xfId="93" applyNumberFormat="1" applyFont="1" applyBorder="1" applyAlignment="1">
      <alignment horizontal="right" vertical="top"/>
    </xf>
    <xf numFmtId="3" fontId="212" fillId="0" borderId="31" xfId="93" applyNumberFormat="1" applyFont="1" applyBorder="1" applyAlignment="1">
      <alignment horizontal="right" vertical="top"/>
    </xf>
    <xf numFmtId="3" fontId="213" fillId="3" borderId="31" xfId="93" applyNumberFormat="1" applyFont="1" applyFill="1" applyBorder="1" applyAlignment="1">
      <alignment horizontal="right" vertical="top"/>
    </xf>
    <xf numFmtId="0" fontId="66" fillId="3" borderId="38" xfId="3" applyFont="1" applyFill="1" applyBorder="1" applyAlignment="1">
      <alignment horizontal="left"/>
    </xf>
    <xf numFmtId="0" fontId="53" fillId="0" borderId="35" xfId="3" applyFont="1" applyBorder="1" applyAlignment="1">
      <alignment horizontal="left"/>
    </xf>
    <xf numFmtId="0" fontId="53" fillId="0" borderId="37" xfId="3" applyFont="1" applyBorder="1" applyAlignment="1">
      <alignment horizontal="left"/>
    </xf>
    <xf numFmtId="0" fontId="53" fillId="0" borderId="36" xfId="3" applyFont="1" applyBorder="1" applyAlignment="1">
      <alignment horizontal="left"/>
    </xf>
    <xf numFmtId="0" fontId="66" fillId="3" borderId="38" xfId="57" applyFont="1" applyFill="1" applyBorder="1" applyAlignment="1">
      <alignment horizontal="left" vertical="top"/>
    </xf>
    <xf numFmtId="0" fontId="106" fillId="0" borderId="35" xfId="57" applyFont="1" applyBorder="1" applyAlignment="1">
      <alignment horizontal="left" vertical="top"/>
    </xf>
    <xf numFmtId="0" fontId="106" fillId="0" borderId="36" xfId="57" applyFont="1" applyBorder="1" applyAlignment="1">
      <alignment horizontal="left" vertical="top"/>
    </xf>
    <xf numFmtId="0" fontId="106" fillId="0" borderId="37" xfId="57" applyFont="1" applyBorder="1" applyAlignment="1">
      <alignment horizontal="left" vertical="top"/>
    </xf>
    <xf numFmtId="0" fontId="66" fillId="3" borderId="2" xfId="57" applyFont="1" applyFill="1" applyBorder="1" applyAlignment="1">
      <alignment vertical="top"/>
    </xf>
    <xf numFmtId="0" fontId="189" fillId="3" borderId="35" xfId="57" applyFont="1" applyFill="1" applyBorder="1" applyAlignment="1">
      <alignment horizontal="left" vertical="top" wrapText="1"/>
    </xf>
    <xf numFmtId="0" fontId="66" fillId="3" borderId="37" xfId="57" applyFont="1" applyFill="1" applyBorder="1" applyAlignment="1">
      <alignment vertical="top"/>
    </xf>
    <xf numFmtId="164" fontId="53" fillId="0" borderId="0" xfId="0" applyNumberFormat="1" applyFont="1"/>
    <xf numFmtId="0" fontId="66" fillId="0" borderId="13" xfId="0" applyFont="1" applyBorder="1" applyAlignment="1">
      <alignment horizontal="right" vertical="top"/>
    </xf>
    <xf numFmtId="167" fontId="40" fillId="0" borderId="0" xfId="0" applyNumberFormat="1" applyFont="1" applyAlignment="1">
      <alignment horizontal="right" vertical="center"/>
    </xf>
    <xf numFmtId="3" fontId="96" fillId="0" borderId="29" xfId="3" applyNumberFormat="1" applyFont="1" applyBorder="1" applyAlignment="1">
      <alignment horizontal="right" vertical="top"/>
    </xf>
    <xf numFmtId="3" fontId="96" fillId="0" borderId="29" xfId="3" applyNumberFormat="1" applyFont="1" applyBorder="1" applyAlignment="1">
      <alignment vertical="top"/>
    </xf>
    <xf numFmtId="3" fontId="174" fillId="0" borderId="29" xfId="3" applyNumberFormat="1" applyFont="1" applyBorder="1" applyAlignment="1">
      <alignment vertical="top"/>
    </xf>
    <xf numFmtId="3" fontId="96" fillId="0" borderId="2" xfId="3" applyNumberFormat="1" applyFont="1" applyBorder="1" applyAlignment="1">
      <alignment horizontal="right" vertical="top"/>
    </xf>
    <xf numFmtId="3" fontId="96" fillId="0" borderId="2" xfId="3" applyNumberFormat="1" applyFont="1" applyBorder="1" applyAlignment="1">
      <alignment vertical="top"/>
    </xf>
    <xf numFmtId="3" fontId="174" fillId="0" borderId="2" xfId="3" applyNumberFormat="1" applyFont="1" applyBorder="1" applyAlignment="1">
      <alignment vertical="top"/>
    </xf>
    <xf numFmtId="3" fontId="174" fillId="0" borderId="29" xfId="3" applyNumberFormat="1" applyFont="1" applyBorder="1" applyAlignment="1">
      <alignment horizontal="right" vertical="top"/>
    </xf>
    <xf numFmtId="3" fontId="174" fillId="0" borderId="0" xfId="3" applyNumberFormat="1" applyFont="1" applyAlignment="1">
      <alignment horizontal="right" vertical="top"/>
    </xf>
    <xf numFmtId="3" fontId="174" fillId="0" borderId="2" xfId="3" applyNumberFormat="1" applyFont="1" applyBorder="1" applyAlignment="1">
      <alignment horizontal="right" vertical="top"/>
    </xf>
    <xf numFmtId="3" fontId="96" fillId="3" borderId="13" xfId="3" applyNumberFormat="1" applyFont="1" applyFill="1" applyBorder="1" applyAlignment="1">
      <alignment horizontal="right" vertical="top"/>
    </xf>
    <xf numFmtId="3" fontId="96" fillId="0" borderId="29" xfId="3" applyNumberFormat="1" applyFont="1" applyBorder="1" applyAlignment="1">
      <alignment vertical="center"/>
    </xf>
    <xf numFmtId="3" fontId="174" fillId="0" borderId="29" xfId="3" applyNumberFormat="1" applyFont="1" applyBorder="1" applyAlignment="1">
      <alignment vertical="center"/>
    </xf>
    <xf numFmtId="3" fontId="96" fillId="0" borderId="2" xfId="3" applyNumberFormat="1" applyFont="1" applyBorder="1" applyAlignment="1">
      <alignment vertical="center"/>
    </xf>
    <xf numFmtId="3" fontId="174" fillId="0" borderId="2" xfId="3" applyNumberFormat="1" applyFont="1" applyBorder="1" applyAlignment="1">
      <alignment vertical="center"/>
    </xf>
    <xf numFmtId="3" fontId="96" fillId="0" borderId="0" xfId="3" applyNumberFormat="1" applyFont="1" applyAlignment="1">
      <alignment vertical="center"/>
    </xf>
    <xf numFmtId="3" fontId="174" fillId="0" borderId="0" xfId="3" applyNumberFormat="1" applyFont="1" applyAlignment="1">
      <alignment vertical="center"/>
    </xf>
    <xf numFmtId="3" fontId="96" fillId="3" borderId="29" xfId="3" applyNumberFormat="1" applyFont="1" applyFill="1" applyBorder="1" applyAlignment="1">
      <alignment horizontal="right" vertical="top"/>
    </xf>
    <xf numFmtId="3" fontId="174" fillId="3" borderId="29" xfId="3" applyNumberFormat="1" applyFont="1" applyFill="1" applyBorder="1" applyAlignment="1">
      <alignment horizontal="right" vertical="top"/>
    </xf>
    <xf numFmtId="167" fontId="96" fillId="0" borderId="29" xfId="3" applyNumberFormat="1" applyFont="1" applyBorder="1" applyAlignment="1">
      <alignment horizontal="right" vertical="top"/>
    </xf>
    <xf numFmtId="167" fontId="96" fillId="0" borderId="29" xfId="3" applyNumberFormat="1" applyFont="1" applyBorder="1" applyAlignment="1">
      <alignment vertical="top"/>
    </xf>
    <xf numFmtId="167" fontId="174" fillId="0" borderId="29" xfId="3" applyNumberFormat="1" applyFont="1" applyBorder="1" applyAlignment="1">
      <alignment vertical="top"/>
    </xf>
    <xf numFmtId="167" fontId="96" fillId="0" borderId="0" xfId="3" applyNumberFormat="1" applyFont="1" applyAlignment="1">
      <alignment horizontal="right" vertical="top"/>
    </xf>
    <xf numFmtId="167" fontId="96" fillId="0" borderId="0" xfId="3" applyNumberFormat="1" applyFont="1" applyAlignment="1">
      <alignment vertical="top"/>
    </xf>
    <xf numFmtId="167" fontId="174" fillId="0" borderId="0" xfId="3" applyNumberFormat="1" applyFont="1" applyAlignment="1">
      <alignment vertical="top"/>
    </xf>
    <xf numFmtId="167" fontId="96" fillId="0" borderId="2" xfId="3" applyNumberFormat="1" applyFont="1" applyBorder="1" applyAlignment="1">
      <alignment horizontal="right" vertical="top"/>
    </xf>
    <xf numFmtId="167" fontId="96" fillId="0" borderId="2" xfId="3" applyNumberFormat="1" applyFont="1" applyBorder="1" applyAlignment="1">
      <alignment vertical="top"/>
    </xf>
    <xf numFmtId="167" fontId="174" fillId="0" borderId="2" xfId="3" applyNumberFormat="1" applyFont="1" applyBorder="1" applyAlignment="1">
      <alignment vertical="top"/>
    </xf>
    <xf numFmtId="167" fontId="174" fillId="0" borderId="0" xfId="3" applyNumberFormat="1" applyFont="1" applyAlignment="1">
      <alignment horizontal="right" vertical="top"/>
    </xf>
    <xf numFmtId="167" fontId="174" fillId="0" borderId="29" xfId="3" applyNumberFormat="1" applyFont="1" applyBorder="1" applyAlignment="1">
      <alignment horizontal="right" vertical="top"/>
    </xf>
    <xf numFmtId="167" fontId="174" fillId="0" borderId="2" xfId="3" applyNumberFormat="1" applyFont="1" applyBorder="1" applyAlignment="1">
      <alignment horizontal="right" vertical="top"/>
    </xf>
    <xf numFmtId="167" fontId="96" fillId="3" borderId="13" xfId="3" applyNumberFormat="1" applyFont="1" applyFill="1" applyBorder="1" applyAlignment="1">
      <alignment horizontal="right" vertical="top"/>
    </xf>
    <xf numFmtId="167" fontId="174" fillId="3" borderId="13" xfId="3" applyNumberFormat="1" applyFont="1" applyFill="1" applyBorder="1" applyAlignment="1">
      <alignment horizontal="right" vertical="top"/>
    </xf>
    <xf numFmtId="0" fontId="66" fillId="3" borderId="29" xfId="0" applyFont="1" applyFill="1" applyBorder="1" applyAlignment="1">
      <alignment horizontal="center" vertical="top" wrapText="1"/>
    </xf>
    <xf numFmtId="0" fontId="66" fillId="3" borderId="29" xfId="0" applyFont="1" applyFill="1" applyBorder="1" applyAlignment="1">
      <alignment vertical="top" wrapText="1"/>
    </xf>
    <xf numFmtId="0" fontId="66" fillId="3" borderId="0" xfId="0" applyFont="1" applyFill="1" applyAlignment="1">
      <alignment vertical="top" wrapText="1"/>
    </xf>
    <xf numFmtId="1" fontId="53" fillId="0" borderId="0" xfId="3" applyNumberFormat="1" applyFont="1" applyAlignment="1">
      <alignment vertical="center"/>
    </xf>
    <xf numFmtId="3" fontId="57" fillId="0" borderId="0" xfId="0" applyNumberFormat="1" applyFont="1"/>
    <xf numFmtId="165" fontId="53" fillId="3" borderId="31" xfId="19" applyNumberFormat="1" applyFont="1" applyFill="1" applyBorder="1" applyAlignment="1">
      <alignment horizontal="right" vertical="top"/>
    </xf>
    <xf numFmtId="169" fontId="28" fillId="0" borderId="0" xfId="19" applyNumberFormat="1" applyFont="1"/>
    <xf numFmtId="0" fontId="217" fillId="0" borderId="0" xfId="3" applyFont="1" applyAlignment="1">
      <alignment vertical="center"/>
    </xf>
    <xf numFmtId="0" fontId="90" fillId="0" borderId="0" xfId="94" applyFont="1"/>
    <xf numFmtId="0" fontId="218" fillId="0" borderId="0" xfId="3" applyFont="1" applyAlignment="1">
      <alignment vertical="center"/>
    </xf>
    <xf numFmtId="167" fontId="90" fillId="0" borderId="0" xfId="94" applyNumberFormat="1" applyFont="1"/>
    <xf numFmtId="171" fontId="90" fillId="0" borderId="0" xfId="94" applyNumberFormat="1" applyFont="1"/>
    <xf numFmtId="164" fontId="66" fillId="0" borderId="0" xfId="1" applyNumberFormat="1" applyFont="1" applyFill="1" applyBorder="1" applyAlignment="1"/>
    <xf numFmtId="167" fontId="53" fillId="3" borderId="33" xfId="19" applyNumberFormat="1" applyFont="1" applyFill="1" applyBorder="1" applyAlignment="1">
      <alignment horizontal="right" vertical="top"/>
    </xf>
    <xf numFmtId="167" fontId="53" fillId="3" borderId="0" xfId="19" applyNumberFormat="1" applyFont="1" applyFill="1" applyAlignment="1">
      <alignment horizontal="right" vertical="top"/>
    </xf>
    <xf numFmtId="1" fontId="53" fillId="0" borderId="0" xfId="0" applyNumberFormat="1" applyFont="1"/>
    <xf numFmtId="170" fontId="59" fillId="0" borderId="0" xfId="0" applyNumberFormat="1" applyFont="1"/>
    <xf numFmtId="0" fontId="37" fillId="0" borderId="0" xfId="3" applyFont="1" applyAlignment="1">
      <alignment horizontal="center"/>
    </xf>
    <xf numFmtId="168" fontId="37" fillId="0" borderId="0" xfId="3" applyNumberFormat="1" applyFont="1"/>
    <xf numFmtId="165" fontId="37" fillId="0" borderId="0" xfId="3" applyNumberFormat="1" applyFont="1"/>
    <xf numFmtId="165" fontId="37" fillId="0" borderId="0" xfId="19" applyNumberFormat="1" applyFont="1"/>
    <xf numFmtId="166" fontId="37" fillId="0" borderId="0" xfId="19" applyNumberFormat="1" applyFont="1"/>
    <xf numFmtId="0" fontId="37" fillId="0" borderId="0" xfId="19" applyFont="1"/>
    <xf numFmtId="3" fontId="102" fillId="3" borderId="29" xfId="93" applyNumberFormat="1" applyFont="1" applyFill="1" applyBorder="1" applyAlignment="1">
      <alignment horizontal="right" vertical="top"/>
    </xf>
    <xf numFmtId="3" fontId="102" fillId="3" borderId="29" xfId="93" applyNumberFormat="1" applyFont="1" applyFill="1" applyBorder="1" applyAlignment="1">
      <alignment horizontal="right" vertical="top" wrapText="1"/>
    </xf>
    <xf numFmtId="3" fontId="212" fillId="3" borderId="0" xfId="93" applyNumberFormat="1" applyFont="1" applyFill="1" applyAlignment="1">
      <alignment horizontal="right" vertical="top"/>
    </xf>
    <xf numFmtId="3" fontId="212" fillId="3" borderId="0" xfId="93" applyNumberFormat="1" applyFont="1" applyFill="1" applyAlignment="1">
      <alignment horizontal="right" vertical="top" wrapText="1"/>
    </xf>
    <xf numFmtId="3" fontId="212" fillId="3" borderId="2" xfId="93" applyNumberFormat="1" applyFont="1" applyFill="1" applyBorder="1" applyAlignment="1">
      <alignment horizontal="right" vertical="top"/>
    </xf>
    <xf numFmtId="3" fontId="102" fillId="3" borderId="0" xfId="93" applyNumberFormat="1" applyFont="1" applyFill="1" applyAlignment="1">
      <alignment horizontal="right" vertical="top"/>
    </xf>
    <xf numFmtId="1" fontId="57" fillId="0" borderId="0" xfId="93" applyNumberFormat="1" applyFont="1" applyAlignment="1">
      <alignment horizontal="right"/>
    </xf>
    <xf numFmtId="0" fontId="191" fillId="3" borderId="33" xfId="93" applyFont="1" applyFill="1" applyBorder="1" applyAlignment="1">
      <alignment horizontal="right" vertical="top" wrapText="1"/>
    </xf>
    <xf numFmtId="0" fontId="191" fillId="3" borderId="34" xfId="93" applyFont="1" applyFill="1" applyBorder="1" applyAlignment="1">
      <alignment horizontal="right" vertical="top"/>
    </xf>
    <xf numFmtId="3" fontId="53" fillId="3" borderId="13" xfId="0" applyNumberFormat="1" applyFont="1" applyFill="1" applyBorder="1" applyAlignment="1">
      <alignment horizontal="right" vertical="top"/>
    </xf>
    <xf numFmtId="4" fontId="53" fillId="3" borderId="0" xfId="15" applyNumberFormat="1" applyFont="1" applyFill="1"/>
    <xf numFmtId="0" fontId="66" fillId="3" borderId="29" xfId="93" applyFont="1" applyFill="1" applyBorder="1" applyAlignment="1">
      <alignment horizontal="left" vertical="top"/>
    </xf>
    <xf numFmtId="0" fontId="191" fillId="3" borderId="0" xfId="93" applyFont="1" applyFill="1" applyAlignment="1">
      <alignment horizontal="right" vertical="top" wrapText="1"/>
    </xf>
    <xf numFmtId="0" fontId="66" fillId="3" borderId="32" xfId="93" applyFont="1" applyFill="1" applyBorder="1" applyAlignment="1">
      <alignment horizontal="left" vertical="top"/>
    </xf>
    <xf numFmtId="0" fontId="66" fillId="3" borderId="35" xfId="93" applyFont="1" applyFill="1" applyBorder="1" applyAlignment="1">
      <alignment horizontal="left" vertical="top"/>
    </xf>
    <xf numFmtId="0" fontId="191" fillId="3" borderId="36" xfId="93" applyFont="1" applyFill="1" applyBorder="1" applyAlignment="1">
      <alignment horizontal="right" vertical="top" wrapText="1"/>
    </xf>
    <xf numFmtId="0" fontId="191" fillId="3" borderId="37" xfId="93" applyFont="1" applyFill="1" applyBorder="1" applyAlignment="1">
      <alignment horizontal="right" vertical="top" wrapText="1"/>
    </xf>
    <xf numFmtId="0" fontId="175" fillId="0" borderId="0" xfId="3" applyFont="1"/>
    <xf numFmtId="0" fontId="219" fillId="0" borderId="0" xfId="3" applyFont="1"/>
    <xf numFmtId="2" fontId="219" fillId="0" borderId="0" xfId="3" applyNumberFormat="1" applyFont="1"/>
    <xf numFmtId="16" fontId="219" fillId="0" borderId="0" xfId="3" applyNumberFormat="1" applyFont="1"/>
    <xf numFmtId="0" fontId="53" fillId="0" borderId="0" xfId="94" applyFont="1"/>
    <xf numFmtId="0" fontId="175" fillId="0" borderId="0" xfId="0" applyFont="1"/>
    <xf numFmtId="0" fontId="73" fillId="0" borderId="0" xfId="0" applyFont="1"/>
    <xf numFmtId="0" fontId="59" fillId="0" borderId="0" xfId="0" applyFont="1" applyAlignment="1">
      <alignment horizontal="left"/>
    </xf>
    <xf numFmtId="167" fontId="53" fillId="0" borderId="0" xfId="1" applyNumberFormat="1" applyFont="1" applyFill="1" applyBorder="1" applyAlignment="1">
      <alignment horizontal="left" vertical="center"/>
    </xf>
    <xf numFmtId="167" fontId="53" fillId="0" borderId="0" xfId="0" applyNumberFormat="1" applyFont="1" applyAlignment="1">
      <alignment horizontal="left" vertical="center"/>
    </xf>
    <xf numFmtId="3" fontId="99" fillId="0" borderId="0" xfId="1" applyNumberFormat="1" applyFont="1" applyFill="1" applyBorder="1" applyAlignment="1">
      <alignment horizontal="right" vertical="center"/>
    </xf>
    <xf numFmtId="3" fontId="53" fillId="0" borderId="0" xfId="1" applyNumberFormat="1" applyFont="1" applyFill="1" applyBorder="1" applyAlignment="1">
      <alignment horizontal="left" vertical="center"/>
    </xf>
    <xf numFmtId="3" fontId="101" fillId="0" borderId="0" xfId="0" applyNumberFormat="1" applyFont="1"/>
    <xf numFmtId="3" fontId="59" fillId="0" borderId="0" xfId="0" applyNumberFormat="1" applyFont="1" applyAlignment="1">
      <alignment horizontal="left"/>
    </xf>
    <xf numFmtId="3" fontId="101" fillId="0" borderId="0" xfId="0" applyNumberFormat="1" applyFont="1" applyAlignment="1">
      <alignment vertical="center"/>
    </xf>
    <xf numFmtId="3" fontId="59" fillId="0" borderId="0" xfId="0" applyNumberFormat="1" applyFont="1" applyAlignment="1">
      <alignment horizontal="left" vertical="center"/>
    </xf>
    <xf numFmtId="0" fontId="58" fillId="0" borderId="0" xfId="3" applyFont="1" applyAlignment="1">
      <alignment wrapText="1"/>
    </xf>
    <xf numFmtId="2" fontId="57" fillId="0" borderId="0" xfId="3" applyNumberFormat="1" applyFont="1"/>
    <xf numFmtId="3" fontId="57" fillId="3" borderId="0" xfId="3" applyNumberFormat="1" applyFont="1" applyFill="1"/>
    <xf numFmtId="3" fontId="74" fillId="3" borderId="0" xfId="3" applyNumberFormat="1" applyFont="1" applyFill="1"/>
    <xf numFmtId="2" fontId="57" fillId="3" borderId="0" xfId="3" applyNumberFormat="1" applyFont="1" applyFill="1"/>
    <xf numFmtId="1" fontId="53" fillId="3" borderId="2" xfId="3" applyNumberFormat="1" applyFont="1" applyFill="1" applyBorder="1" applyAlignment="1">
      <alignment horizontal="right" vertical="center" wrapText="1"/>
    </xf>
    <xf numFmtId="0" fontId="106" fillId="3" borderId="2" xfId="3" applyFont="1" applyFill="1" applyBorder="1" applyAlignment="1">
      <alignment horizontal="right" vertical="center" wrapText="1"/>
    </xf>
    <xf numFmtId="0" fontId="106" fillId="3" borderId="37" xfId="3" applyFont="1" applyFill="1" applyBorder="1" applyAlignment="1">
      <alignment horizontal="right" vertical="center" wrapText="1"/>
    </xf>
    <xf numFmtId="0" fontId="53" fillId="3" borderId="13" xfId="3" applyFont="1" applyFill="1" applyBorder="1" applyAlignment="1">
      <alignment horizontal="right" vertical="top" wrapText="1"/>
    </xf>
    <xf numFmtId="0" fontId="53" fillId="3" borderId="37" xfId="0" applyFont="1" applyFill="1" applyBorder="1" applyAlignment="1">
      <alignment horizontal="right" vertical="top"/>
    </xf>
    <xf numFmtId="0" fontId="53" fillId="3" borderId="2" xfId="0" applyFont="1" applyFill="1" applyBorder="1" applyAlignment="1">
      <alignment horizontal="right" vertical="top"/>
    </xf>
    <xf numFmtId="3" fontId="66" fillId="0" borderId="31" xfId="0" applyNumberFormat="1" applyFont="1" applyBorder="1" applyAlignment="1">
      <alignment horizontal="right" vertical="top" wrapText="1"/>
    </xf>
    <xf numFmtId="3" fontId="66" fillId="0" borderId="13" xfId="0" applyNumberFormat="1" applyFont="1" applyBorder="1" applyAlignment="1">
      <alignment horizontal="right" vertical="top" wrapText="1"/>
    </xf>
    <xf numFmtId="3" fontId="66" fillId="0" borderId="38" xfId="0" applyNumberFormat="1" applyFont="1" applyBorder="1" applyAlignment="1">
      <alignment horizontal="right" vertical="top" wrapText="1"/>
    </xf>
    <xf numFmtId="3" fontId="53" fillId="0" borderId="0" xfId="1" applyNumberFormat="1" applyFont="1" applyFill="1" applyBorder="1" applyAlignment="1">
      <alignment horizontal="right" vertical="center"/>
    </xf>
    <xf numFmtId="167" fontId="53" fillId="0" borderId="0" xfId="15" applyNumberFormat="1" applyFont="1" applyAlignment="1">
      <alignment vertical="top" wrapText="1"/>
    </xf>
    <xf numFmtId="165" fontId="59" fillId="0" borderId="0" xfId="1" applyNumberFormat="1" applyFont="1"/>
    <xf numFmtId="167" fontId="28" fillId="0" borderId="0" xfId="19" applyNumberFormat="1" applyFont="1"/>
    <xf numFmtId="0" fontId="28" fillId="0" borderId="0" xfId="19" applyFont="1" applyAlignment="1">
      <alignment horizontal="center"/>
    </xf>
    <xf numFmtId="3" fontId="102" fillId="3" borderId="32" xfId="93" applyNumberFormat="1" applyFont="1" applyFill="1" applyBorder="1" applyAlignment="1">
      <alignment horizontal="right" vertical="top"/>
    </xf>
    <xf numFmtId="3" fontId="212" fillId="3" borderId="33" xfId="93" applyNumberFormat="1" applyFont="1" applyFill="1" applyBorder="1" applyAlignment="1">
      <alignment horizontal="right" vertical="top"/>
    </xf>
    <xf numFmtId="3" fontId="212" fillId="3" borderId="34" xfId="93" applyNumberFormat="1" applyFont="1" applyFill="1" applyBorder="1" applyAlignment="1">
      <alignment horizontal="right" vertical="top"/>
    </xf>
    <xf numFmtId="3" fontId="102" fillId="3" borderId="33" xfId="93" applyNumberFormat="1" applyFont="1" applyFill="1" applyBorder="1" applyAlignment="1">
      <alignment horizontal="right" vertical="top"/>
    </xf>
    <xf numFmtId="3" fontId="212" fillId="3" borderId="13" xfId="93" applyNumberFormat="1" applyFont="1" applyFill="1" applyBorder="1" applyAlignment="1">
      <alignment horizontal="right" vertical="top"/>
    </xf>
    <xf numFmtId="168" fontId="57" fillId="0" borderId="0" xfId="0" applyNumberFormat="1" applyFont="1"/>
    <xf numFmtId="166" fontId="57" fillId="0" borderId="0" xfId="0" applyNumberFormat="1" applyFont="1"/>
    <xf numFmtId="167" fontId="57" fillId="0" borderId="0" xfId="0" applyNumberFormat="1" applyFont="1"/>
    <xf numFmtId="2" fontId="57" fillId="0" borderId="0" xfId="0" applyNumberFormat="1" applyFont="1"/>
    <xf numFmtId="164" fontId="28" fillId="0" borderId="0" xfId="1" applyNumberFormat="1" applyFont="1"/>
    <xf numFmtId="0" fontId="91" fillId="0" borderId="0" xfId="3" applyFont="1"/>
    <xf numFmtId="0" fontId="94" fillId="0" borderId="0" xfId="93" applyFont="1" applyAlignment="1">
      <alignment horizontal="left"/>
    </xf>
    <xf numFmtId="167" fontId="94" fillId="0" borderId="0" xfId="93" applyNumberFormat="1" applyFont="1" applyAlignment="1">
      <alignment horizontal="left"/>
    </xf>
    <xf numFmtId="0" fontId="220" fillId="0" borderId="0" xfId="93" applyFont="1" applyAlignment="1">
      <alignment horizontal="left"/>
    </xf>
    <xf numFmtId="0" fontId="222" fillId="0" borderId="0" xfId="3" applyFont="1" applyAlignment="1">
      <alignment horizontal="left" vertical="top"/>
    </xf>
    <xf numFmtId="0" fontId="210" fillId="0" borderId="0" xfId="3" applyFont="1" applyAlignment="1">
      <alignment horizontal="left" vertical="top" wrapText="1"/>
    </xf>
    <xf numFmtId="0" fontId="91" fillId="0" borderId="0" xfId="0" applyFont="1" applyAlignment="1">
      <alignment vertical="top" wrapText="1"/>
    </xf>
    <xf numFmtId="176" fontId="57" fillId="0" borderId="0" xfId="0" applyNumberFormat="1" applyFont="1"/>
    <xf numFmtId="1" fontId="37" fillId="0" borderId="0" xfId="3" applyNumberFormat="1" applyFont="1"/>
    <xf numFmtId="164" fontId="37" fillId="0" borderId="0" xfId="1" applyNumberFormat="1" applyFont="1" applyFill="1" applyBorder="1"/>
    <xf numFmtId="9" fontId="37" fillId="0" borderId="0" xfId="1" applyFont="1" applyFill="1" applyBorder="1"/>
    <xf numFmtId="167" fontId="53" fillId="3" borderId="13" xfId="15" applyNumberFormat="1" applyFont="1" applyFill="1" applyBorder="1" applyAlignment="1">
      <alignment vertical="top"/>
    </xf>
    <xf numFmtId="0" fontId="91" fillId="0" borderId="0" xfId="15" applyFont="1" applyAlignment="1">
      <alignment wrapText="1"/>
    </xf>
    <xf numFmtId="0" fontId="90" fillId="0" borderId="0" xfId="15" applyFont="1"/>
    <xf numFmtId="0" fontId="90" fillId="0" borderId="0" xfId="15" applyFont="1" applyAlignment="1">
      <alignment vertical="top" wrapText="1"/>
    </xf>
    <xf numFmtId="2" fontId="90" fillId="0" borderId="0" xfId="15" applyNumberFormat="1" applyFont="1"/>
    <xf numFmtId="1" fontId="90" fillId="0" borderId="0" xfId="15" applyNumberFormat="1" applyFont="1"/>
    <xf numFmtId="2" fontId="223" fillId="0" borderId="0" xfId="15" applyNumberFormat="1" applyFont="1"/>
    <xf numFmtId="0" fontId="224" fillId="0" borderId="0" xfId="15" applyFont="1"/>
    <xf numFmtId="0" fontId="223" fillId="0" borderId="0" xfId="15" applyFont="1" applyAlignment="1">
      <alignment vertical="top" wrapText="1"/>
    </xf>
    <xf numFmtId="0" fontId="91" fillId="0" borderId="0" xfId="15" applyFont="1" applyAlignment="1">
      <alignment vertical="top" wrapText="1"/>
    </xf>
    <xf numFmtId="167" fontId="53" fillId="3" borderId="0" xfId="0" applyNumberFormat="1" applyFont="1" applyFill="1" applyAlignment="1">
      <alignment horizontal="right" vertical="top"/>
    </xf>
    <xf numFmtId="0" fontId="39" fillId="0" borderId="0" xfId="19" applyFont="1"/>
    <xf numFmtId="0" fontId="39" fillId="0" borderId="0" xfId="19" applyFont="1" applyAlignment="1">
      <alignment horizontal="center"/>
    </xf>
    <xf numFmtId="165" fontId="39" fillId="0" borderId="0" xfId="19" applyNumberFormat="1" applyFont="1"/>
    <xf numFmtId="166" fontId="39" fillId="0" borderId="0" xfId="19" applyNumberFormat="1" applyFont="1"/>
    <xf numFmtId="0" fontId="51" fillId="0" borderId="0" xfId="19" applyFont="1" applyAlignment="1">
      <alignment horizontal="center" vertical="center" textRotation="180"/>
    </xf>
    <xf numFmtId="167" fontId="56" fillId="75" borderId="0" xfId="3" applyNumberFormat="1" applyFont="1" applyFill="1" applyAlignment="1">
      <alignment horizontal="center" vertical="center" wrapText="1"/>
    </xf>
    <xf numFmtId="167" fontId="223" fillId="0" borderId="0" xfId="3" applyNumberFormat="1" applyFont="1" applyAlignment="1">
      <alignment horizontal="center" wrapText="1"/>
    </xf>
    <xf numFmtId="166" fontId="87" fillId="73" borderId="0" xfId="3" applyNumberFormat="1" applyFont="1" applyFill="1" applyAlignment="1">
      <alignment horizontal="center" vertical="center"/>
    </xf>
    <xf numFmtId="167" fontId="87" fillId="73" borderId="0" xfId="3" applyNumberFormat="1" applyFont="1" applyFill="1" applyAlignment="1">
      <alignment horizontal="center" vertical="center" wrapText="1"/>
    </xf>
    <xf numFmtId="167" fontId="198" fillId="0" borderId="0" xfId="3" applyNumberFormat="1" applyFont="1" applyAlignment="1">
      <alignment horizontal="center" wrapText="1"/>
    </xf>
    <xf numFmtId="167" fontId="198" fillId="0" borderId="0" xfId="3" applyNumberFormat="1" applyFont="1" applyAlignment="1">
      <alignment horizontal="right" vertical="center" wrapText="1"/>
    </xf>
    <xf numFmtId="167" fontId="53" fillId="0" borderId="0" xfId="56" applyNumberFormat="1" applyFont="1"/>
    <xf numFmtId="3" fontId="90" fillId="0" borderId="0" xfId="3" applyNumberFormat="1" applyFont="1"/>
    <xf numFmtId="167" fontId="90" fillId="0" borderId="0" xfId="3" applyNumberFormat="1" applyFont="1"/>
    <xf numFmtId="167" fontId="53" fillId="3" borderId="34" xfId="19" applyNumberFormat="1" applyFont="1" applyFill="1" applyBorder="1" applyAlignment="1">
      <alignment horizontal="right" vertical="top"/>
    </xf>
    <xf numFmtId="0" fontId="68" fillId="3" borderId="0" xfId="15" applyFont="1" applyFill="1" applyAlignment="1">
      <alignment horizontal="center" vertical="center"/>
    </xf>
    <xf numFmtId="167" fontId="68" fillId="3" borderId="0" xfId="15" applyNumberFormat="1" applyFont="1" applyFill="1" applyAlignment="1">
      <alignment horizontal="center" vertical="center"/>
    </xf>
    <xf numFmtId="0" fontId="53" fillId="3" borderId="0" xfId="15" applyFont="1" applyFill="1"/>
    <xf numFmtId="2" fontId="59" fillId="0" borderId="0" xfId="0" applyNumberFormat="1" applyFont="1"/>
    <xf numFmtId="0" fontId="225" fillId="0" borderId="0" xfId="3" quotePrefix="1" applyFont="1" applyAlignment="1">
      <alignment horizontal="left"/>
    </xf>
    <xf numFmtId="0" fontId="226" fillId="0" borderId="0" xfId="3" quotePrefix="1" applyFont="1" applyAlignment="1">
      <alignment horizontal="left"/>
    </xf>
    <xf numFmtId="0" fontId="226" fillId="0" borderId="0" xfId="3" quotePrefix="1" applyFont="1" applyAlignment="1">
      <alignment horizontal="left" vertical="center"/>
    </xf>
    <xf numFmtId="0" fontId="227" fillId="0" borderId="0" xfId="3" applyFont="1"/>
    <xf numFmtId="0" fontId="226" fillId="0" borderId="0" xfId="3" quotePrefix="1" applyFont="1" applyAlignment="1">
      <alignment vertical="top"/>
    </xf>
    <xf numFmtId="0" fontId="226" fillId="0" borderId="0" xfId="0" quotePrefix="1" applyFont="1" applyAlignment="1">
      <alignment horizontal="left" vertical="top"/>
    </xf>
    <xf numFmtId="0" fontId="226" fillId="0" borderId="0" xfId="0" quotePrefix="1" applyFont="1" applyAlignment="1">
      <alignment vertical="top"/>
    </xf>
    <xf numFmtId="0" fontId="225" fillId="0" borderId="0" xfId="3" quotePrefix="1" applyFont="1"/>
    <xf numFmtId="0" fontId="226" fillId="0" borderId="0" xfId="3" quotePrefix="1" applyFont="1"/>
    <xf numFmtId="0" fontId="228" fillId="0" borderId="0" xfId="3" applyFont="1" applyAlignment="1">
      <alignment horizontal="left"/>
    </xf>
    <xf numFmtId="0" fontId="171" fillId="0" borderId="0" xfId="3" applyFont="1" applyAlignment="1">
      <alignment horizontal="left"/>
    </xf>
    <xf numFmtId="0" fontId="171" fillId="0" borderId="0" xfId="3" applyFont="1" applyAlignment="1">
      <alignment horizontal="left" vertical="center"/>
    </xf>
    <xf numFmtId="0" fontId="171" fillId="0" borderId="0" xfId="3" applyFont="1" applyAlignment="1">
      <alignment vertical="top"/>
    </xf>
    <xf numFmtId="0" fontId="171" fillId="0" borderId="0" xfId="0" applyFont="1" applyAlignment="1">
      <alignment horizontal="left" vertical="top"/>
    </xf>
    <xf numFmtId="0" fontId="171" fillId="0" borderId="0" xfId="0" applyFont="1" applyAlignment="1">
      <alignment vertical="top"/>
    </xf>
    <xf numFmtId="0" fontId="228" fillId="0" borderId="0" xfId="3" applyFont="1"/>
    <xf numFmtId="0" fontId="171" fillId="0" borderId="0" xfId="3" applyFont="1"/>
    <xf numFmtId="0" fontId="66" fillId="3" borderId="31" xfId="15" applyFont="1" applyFill="1" applyBorder="1" applyAlignment="1">
      <alignment horizontal="right" vertical="top" wrapText="1"/>
    </xf>
    <xf numFmtId="0" fontId="66" fillId="3" borderId="38" xfId="15" applyFont="1" applyFill="1" applyBorder="1" applyAlignment="1">
      <alignment horizontal="right" vertical="top" wrapText="1"/>
    </xf>
    <xf numFmtId="164" fontId="57" fillId="0" borderId="0" xfId="1" applyNumberFormat="1" applyFont="1"/>
    <xf numFmtId="0" fontId="39" fillId="0" borderId="0" xfId="0" applyFont="1"/>
    <xf numFmtId="2" fontId="39" fillId="0" borderId="0" xfId="0" applyNumberFormat="1" applyFont="1"/>
    <xf numFmtId="166" fontId="39" fillId="0" borderId="0" xfId="0" applyNumberFormat="1" applyFont="1"/>
    <xf numFmtId="1" fontId="66" fillId="3" borderId="31" xfId="3" applyNumberFormat="1" applyFont="1" applyFill="1" applyBorder="1" applyAlignment="1">
      <alignment horizontal="right" textRotation="90"/>
    </xf>
    <xf numFmtId="1" fontId="66" fillId="3" borderId="13" xfId="3" applyNumberFormat="1" applyFont="1" applyFill="1" applyBorder="1" applyAlignment="1">
      <alignment horizontal="right" textRotation="90"/>
    </xf>
    <xf numFmtId="1" fontId="66" fillId="3" borderId="38" xfId="3" applyNumberFormat="1" applyFont="1" applyFill="1" applyBorder="1" applyAlignment="1">
      <alignment horizontal="right" textRotation="90"/>
    </xf>
    <xf numFmtId="166" fontId="53" fillId="0" borderId="0" xfId="3" applyNumberFormat="1" applyFont="1" applyAlignment="1">
      <alignment horizontal="right" vertical="center"/>
    </xf>
    <xf numFmtId="1" fontId="57" fillId="0" borderId="0" xfId="3" applyNumberFormat="1" applyFont="1" applyAlignment="1">
      <alignment vertical="center"/>
    </xf>
    <xf numFmtId="166" fontId="59" fillId="0" borderId="0" xfId="3" applyNumberFormat="1" applyFont="1" applyAlignment="1">
      <alignment vertical="center"/>
    </xf>
    <xf numFmtId="0" fontId="229" fillId="0" borderId="0" xfId="3" applyFont="1"/>
    <xf numFmtId="0" fontId="229" fillId="0" borderId="0" xfId="3" applyFont="1" applyAlignment="1">
      <alignment vertical="center"/>
    </xf>
    <xf numFmtId="1" fontId="57" fillId="0" borderId="0" xfId="15" applyNumberFormat="1" applyFont="1" applyAlignment="1">
      <alignment horizontal="right"/>
    </xf>
    <xf numFmtId="167" fontId="70" fillId="0" borderId="0" xfId="15" applyNumberFormat="1" applyFont="1" applyAlignment="1">
      <alignment horizontal="right"/>
    </xf>
    <xf numFmtId="166" fontId="57" fillId="0" borderId="0" xfId="15" applyNumberFormat="1" applyFont="1"/>
    <xf numFmtId="3" fontId="53" fillId="3" borderId="33" xfId="15" applyNumberFormat="1" applyFont="1" applyFill="1" applyBorder="1" applyAlignment="1">
      <alignment horizontal="right" vertical="top"/>
    </xf>
    <xf numFmtId="3" fontId="53" fillId="3" borderId="0" xfId="15" applyNumberFormat="1" applyFont="1" applyFill="1" applyAlignment="1">
      <alignment horizontal="right" vertical="top"/>
    </xf>
    <xf numFmtId="3" fontId="53" fillId="3" borderId="36" xfId="15" applyNumberFormat="1" applyFont="1" applyFill="1" applyBorder="1" applyAlignment="1">
      <alignment horizontal="right" vertical="top"/>
    </xf>
    <xf numFmtId="3" fontId="53" fillId="3" borderId="32" xfId="15" applyNumberFormat="1" applyFont="1" applyFill="1" applyBorder="1" applyAlignment="1">
      <alignment horizontal="right" vertical="top"/>
    </xf>
    <xf numFmtId="3" fontId="53" fillId="3" borderId="29" xfId="15" applyNumberFormat="1" applyFont="1" applyFill="1" applyBorder="1" applyAlignment="1">
      <alignment horizontal="right" vertical="top"/>
    </xf>
    <xf numFmtId="3" fontId="53" fillId="3" borderId="35" xfId="15" applyNumberFormat="1" applyFont="1" applyFill="1" applyBorder="1" applyAlignment="1">
      <alignment horizontal="right" vertical="top"/>
    </xf>
    <xf numFmtId="3" fontId="53" fillId="3" borderId="34" xfId="15" applyNumberFormat="1" applyFont="1" applyFill="1" applyBorder="1" applyAlignment="1">
      <alignment horizontal="right" vertical="top"/>
    </xf>
    <xf numFmtId="3" fontId="53" fillId="3" borderId="2" xfId="15" applyNumberFormat="1" applyFont="1" applyFill="1" applyBorder="1" applyAlignment="1">
      <alignment horizontal="right" vertical="top"/>
    </xf>
    <xf numFmtId="3" fontId="53" fillId="3" borderId="37" xfId="15" applyNumberFormat="1" applyFont="1" applyFill="1" applyBorder="1" applyAlignment="1">
      <alignment horizontal="right" vertical="top"/>
    </xf>
    <xf numFmtId="0" fontId="196" fillId="0" borderId="0" xfId="1538" applyFont="1" applyAlignment="1">
      <alignment vertical="center" wrapText="1"/>
    </xf>
    <xf numFmtId="0" fontId="177" fillId="0" borderId="0" xfId="1538" applyFont="1" applyAlignment="1">
      <alignment vertical="center" wrapText="1"/>
    </xf>
    <xf numFmtId="0" fontId="230" fillId="0" borderId="0" xfId="1541" applyFont="1" applyAlignment="1">
      <alignment horizontal="left" wrapText="1"/>
    </xf>
    <xf numFmtId="0" fontId="231" fillId="0" borderId="0" xfId="1538" applyFont="1" applyAlignment="1">
      <alignment horizontal="left"/>
    </xf>
    <xf numFmtId="0" fontId="232" fillId="0" borderId="0" xfId="1538" applyFont="1" applyAlignment="1">
      <alignment horizontal="left" wrapText="1"/>
    </xf>
    <xf numFmtId="0" fontId="115" fillId="0" borderId="0" xfId="1538" applyFont="1"/>
    <xf numFmtId="49" fontId="115" fillId="0" borderId="0" xfId="1538" applyNumberFormat="1" applyFont="1" applyAlignment="1">
      <alignment vertical="center"/>
    </xf>
    <xf numFmtId="49" fontId="70" fillId="0" borderId="0" xfId="1538" applyNumberFormat="1" applyFont="1" applyAlignment="1">
      <alignment vertical="center"/>
    </xf>
    <xf numFmtId="4" fontId="71" fillId="0" borderId="0" xfId="0" applyNumberFormat="1" applyFont="1"/>
    <xf numFmtId="3" fontId="53" fillId="3" borderId="2" xfId="0" applyNumberFormat="1" applyFont="1" applyFill="1" applyBorder="1" applyAlignment="1">
      <alignment vertical="top"/>
    </xf>
    <xf numFmtId="4" fontId="53" fillId="0" borderId="0" xfId="0" applyNumberFormat="1" applyFont="1"/>
    <xf numFmtId="170" fontId="53" fillId="0" borderId="0" xfId="0" applyNumberFormat="1" applyFont="1"/>
    <xf numFmtId="166" fontId="53" fillId="0" borderId="0" xfId="0" applyNumberFormat="1" applyFont="1"/>
    <xf numFmtId="4" fontId="57" fillId="0" borderId="0" xfId="0" applyNumberFormat="1" applyFont="1"/>
    <xf numFmtId="1" fontId="57" fillId="0" borderId="0" xfId="3" applyNumberFormat="1" applyFont="1" applyAlignment="1">
      <alignment horizontal="right"/>
    </xf>
    <xf numFmtId="3" fontId="57" fillId="3" borderId="0" xfId="3" applyNumberFormat="1" applyFont="1" applyFill="1" applyAlignment="1">
      <alignment horizontal="right" vertical="top"/>
    </xf>
    <xf numFmtId="3" fontId="57" fillId="0" borderId="0" xfId="3" applyNumberFormat="1" applyFont="1" applyAlignment="1">
      <alignment horizontal="right"/>
    </xf>
    <xf numFmtId="170" fontId="57" fillId="0" borderId="0" xfId="3" applyNumberFormat="1" applyFont="1"/>
    <xf numFmtId="1" fontId="90" fillId="0" borderId="0" xfId="3" applyNumberFormat="1" applyFont="1"/>
    <xf numFmtId="3" fontId="175" fillId="0" borderId="0" xfId="0" applyNumberFormat="1" applyFont="1"/>
    <xf numFmtId="167" fontId="175" fillId="0" borderId="0" xfId="0" applyNumberFormat="1" applyFont="1"/>
    <xf numFmtId="4" fontId="175" fillId="0" borderId="0" xfId="0" applyNumberFormat="1" applyFont="1"/>
    <xf numFmtId="173" fontId="175" fillId="0" borderId="0" xfId="0" applyNumberFormat="1" applyFont="1"/>
    <xf numFmtId="1" fontId="175" fillId="0" borderId="0" xfId="0" applyNumberFormat="1" applyFont="1"/>
    <xf numFmtId="0" fontId="70" fillId="0" borderId="0" xfId="0" applyFont="1"/>
    <xf numFmtId="3" fontId="70" fillId="0" borderId="0" xfId="0" applyNumberFormat="1" applyFont="1"/>
    <xf numFmtId="3" fontId="57" fillId="0" borderId="0" xfId="0" applyNumberFormat="1" applyFont="1" applyAlignment="1">
      <alignment horizontal="right" vertical="center"/>
    </xf>
    <xf numFmtId="164" fontId="53" fillId="3" borderId="13" xfId="0" applyNumberFormat="1" applyFont="1" applyFill="1" applyBorder="1" applyAlignment="1">
      <alignment vertical="top"/>
    </xf>
    <xf numFmtId="0" fontId="53" fillId="3" borderId="37" xfId="0" applyFont="1" applyFill="1" applyBorder="1" applyAlignment="1">
      <alignment horizontal="right" vertical="top" wrapText="1"/>
    </xf>
    <xf numFmtId="0" fontId="66" fillId="3" borderId="2" xfId="57" applyFont="1" applyFill="1" applyBorder="1" applyAlignment="1">
      <alignment horizontal="right" wrapText="1"/>
    </xf>
    <xf numFmtId="0" fontId="91" fillId="0" borderId="0" xfId="15" applyFont="1" applyAlignment="1">
      <alignment horizontal="right" vertical="top"/>
    </xf>
    <xf numFmtId="0" fontId="91" fillId="0" borderId="0" xfId="3" applyFont="1" applyAlignment="1">
      <alignment vertical="top"/>
    </xf>
    <xf numFmtId="0" fontId="233" fillId="0" borderId="0" xfId="3" applyFont="1" applyAlignment="1">
      <alignment wrapText="1"/>
    </xf>
    <xf numFmtId="0" fontId="70" fillId="0" borderId="0" xfId="3" applyFont="1" applyAlignment="1">
      <alignment vertical="center"/>
    </xf>
    <xf numFmtId="1" fontId="70" fillId="0" borderId="0" xfId="3" applyNumberFormat="1" applyFont="1" applyAlignment="1">
      <alignment horizontal="right"/>
    </xf>
    <xf numFmtId="1" fontId="70" fillId="0" borderId="0" xfId="3" applyNumberFormat="1" applyFont="1" applyAlignment="1">
      <alignment vertical="center"/>
    </xf>
    <xf numFmtId="166" fontId="70" fillId="0" borderId="0" xfId="3" applyNumberFormat="1" applyFont="1" applyAlignment="1">
      <alignment vertical="center"/>
    </xf>
    <xf numFmtId="0" fontId="92" fillId="0" borderId="0" xfId="0" applyFont="1" applyAlignment="1">
      <alignment horizontal="justify" vertical="top" wrapText="1"/>
    </xf>
    <xf numFmtId="0" fontId="172" fillId="0" borderId="0" xfId="0" applyFont="1" applyAlignment="1">
      <alignment horizontal="justify" vertical="top" wrapText="1"/>
    </xf>
    <xf numFmtId="0" fontId="52" fillId="3" borderId="0" xfId="3" applyFont="1" applyFill="1" applyAlignment="1">
      <alignment horizontal="justify" vertical="top" wrapText="1"/>
    </xf>
    <xf numFmtId="0" fontId="91" fillId="0" borderId="0" xfId="0" applyFont="1" applyAlignment="1">
      <alignment horizontal="justify" vertical="top" wrapText="1"/>
    </xf>
    <xf numFmtId="0" fontId="66" fillId="3" borderId="29" xfId="0" applyFont="1" applyFill="1" applyBorder="1" applyAlignment="1">
      <alignment horizontal="center" vertical="center" textRotation="90" wrapText="1"/>
    </xf>
    <xf numFmtId="0" fontId="66" fillId="3" borderId="0" xfId="0" applyFont="1" applyFill="1" applyAlignment="1">
      <alignment horizontal="center" vertical="center" textRotation="90" wrapText="1"/>
    </xf>
    <xf numFmtId="0" fontId="66" fillId="3" borderId="2" xfId="0" applyFont="1" applyFill="1" applyBorder="1" applyAlignment="1">
      <alignment horizontal="center" vertical="center" textRotation="90" wrapText="1"/>
    </xf>
    <xf numFmtId="0" fontId="53" fillId="0" borderId="29" xfId="0" applyFont="1" applyBorder="1" applyAlignment="1">
      <alignment horizontal="left" vertical="top" wrapText="1"/>
    </xf>
    <xf numFmtId="0" fontId="53" fillId="0" borderId="0" xfId="0" applyFont="1" applyAlignment="1">
      <alignment horizontal="left" vertical="top" wrapText="1"/>
    </xf>
    <xf numFmtId="0" fontId="53" fillId="0" borderId="2" xfId="0" applyFont="1" applyBorder="1" applyAlignment="1">
      <alignment horizontal="left" vertical="top" wrapText="1"/>
    </xf>
    <xf numFmtId="0" fontId="53" fillId="0" borderId="13" xfId="0" applyFont="1" applyBorder="1" applyAlignment="1">
      <alignment horizontal="left" vertical="top" wrapText="1"/>
    </xf>
    <xf numFmtId="0" fontId="66" fillId="0" borderId="29" xfId="0" applyFont="1" applyBorder="1" applyAlignment="1">
      <alignment horizontal="left" vertical="top" wrapText="1"/>
    </xf>
    <xf numFmtId="0" fontId="66" fillId="0" borderId="0" xfId="0" applyFont="1" applyAlignment="1">
      <alignment horizontal="left" vertical="top" wrapText="1"/>
    </xf>
    <xf numFmtId="0" fontId="66" fillId="0" borderId="2" xfId="0" applyFont="1" applyBorder="1" applyAlignment="1">
      <alignment horizontal="left" vertical="top" wrapText="1"/>
    </xf>
    <xf numFmtId="0" fontId="66" fillId="0" borderId="2" xfId="0" applyFont="1" applyBorder="1" applyAlignment="1">
      <alignment horizontal="left" vertical="top"/>
    </xf>
    <xf numFmtId="0" fontId="199" fillId="0" borderId="0" xfId="0" applyFont="1" applyAlignment="1">
      <alignment horizontal="left" vertical="center"/>
    </xf>
    <xf numFmtId="0" fontId="53" fillId="0" borderId="29" xfId="0" applyFont="1" applyBorder="1" applyAlignment="1">
      <alignment horizontal="left" vertical="top"/>
    </xf>
    <xf numFmtId="0" fontId="53" fillId="0" borderId="0" xfId="0" applyFont="1" applyAlignment="1">
      <alignment horizontal="left" vertical="top"/>
    </xf>
    <xf numFmtId="0" fontId="53" fillId="0" borderId="2" xfId="0" applyFont="1" applyBorder="1" applyAlignment="1">
      <alignment horizontal="left" vertical="top"/>
    </xf>
    <xf numFmtId="0" fontId="66" fillId="0" borderId="0" xfId="0" applyFont="1" applyAlignment="1">
      <alignment horizontal="left" vertical="top"/>
    </xf>
    <xf numFmtId="0" fontId="66" fillId="0" borderId="13" xfId="0" applyFont="1" applyBorder="1" applyAlignment="1">
      <alignment horizontal="left" vertical="top"/>
    </xf>
    <xf numFmtId="0" fontId="194" fillId="0" borderId="0" xfId="0" applyFont="1" applyAlignment="1">
      <alignment horizontal="left"/>
    </xf>
    <xf numFmtId="0" fontId="74" fillId="3" borderId="0" xfId="0" applyFont="1" applyFill="1" applyAlignment="1">
      <alignment horizontal="left"/>
    </xf>
    <xf numFmtId="166" fontId="53" fillId="0" borderId="0" xfId="3" applyNumberFormat="1" applyFont="1" applyAlignment="1">
      <alignment horizontal="left" vertical="top" wrapText="1"/>
    </xf>
    <xf numFmtId="0" fontId="66" fillId="3" borderId="32" xfId="3" applyFont="1" applyFill="1" applyBorder="1" applyAlignment="1">
      <alignment horizontal="left" vertical="top" wrapText="1"/>
    </xf>
    <xf numFmtId="0" fontId="66" fillId="3" borderId="29" xfId="3" applyFont="1" applyFill="1" applyBorder="1" applyAlignment="1">
      <alignment horizontal="left" vertical="top" wrapText="1"/>
    </xf>
    <xf numFmtId="0" fontId="66" fillId="3" borderId="29" xfId="3" applyFont="1" applyFill="1" applyBorder="1" applyAlignment="1">
      <alignment horizontal="right" vertical="top" wrapText="1"/>
    </xf>
    <xf numFmtId="0" fontId="66" fillId="3" borderId="0" xfId="3" applyFont="1" applyFill="1" applyAlignment="1">
      <alignment horizontal="right" vertical="top" wrapText="1"/>
    </xf>
    <xf numFmtId="0" fontId="199" fillId="0" borderId="0" xfId="3" applyFont="1" applyAlignment="1">
      <alignment horizontal="left" vertical="center"/>
    </xf>
    <xf numFmtId="0" fontId="66" fillId="3" borderId="35" xfId="3" applyFont="1" applyFill="1" applyBorder="1" applyAlignment="1">
      <alignment horizontal="right" vertical="top" wrapText="1"/>
    </xf>
    <xf numFmtId="0" fontId="66" fillId="3" borderId="36" xfId="3" applyFont="1" applyFill="1" applyBorder="1" applyAlignment="1">
      <alignment horizontal="right" vertical="top" wrapText="1"/>
    </xf>
    <xf numFmtId="0" fontId="66" fillId="3" borderId="32" xfId="3" applyFont="1" applyFill="1" applyBorder="1" applyAlignment="1">
      <alignment horizontal="left" vertical="center" wrapText="1"/>
    </xf>
    <xf numFmtId="0" fontId="66" fillId="3" borderId="29" xfId="3" applyFont="1" applyFill="1" applyBorder="1" applyAlignment="1">
      <alignment horizontal="left" vertical="center" wrapText="1"/>
    </xf>
    <xf numFmtId="0" fontId="66" fillId="3" borderId="35" xfId="3" applyFont="1" applyFill="1" applyBorder="1" applyAlignment="1">
      <alignment horizontal="left" vertical="center" wrapText="1"/>
    </xf>
    <xf numFmtId="167" fontId="194" fillId="0" borderId="0" xfId="3" applyNumberFormat="1" applyFont="1" applyAlignment="1">
      <alignment horizontal="left" wrapText="1"/>
    </xf>
    <xf numFmtId="0" fontId="66" fillId="3" borderId="13" xfId="3" applyFont="1" applyFill="1" applyBorder="1" applyAlignment="1">
      <alignment horizontal="left" vertical="top" wrapText="1"/>
    </xf>
    <xf numFmtId="0" fontId="66" fillId="3" borderId="31" xfId="3" applyFont="1" applyFill="1" applyBorder="1" applyAlignment="1">
      <alignment horizontal="left" vertical="center" wrapText="1"/>
    </xf>
    <xf numFmtId="0" fontId="66" fillId="3" borderId="13" xfId="3" applyFont="1" applyFill="1" applyBorder="1" applyAlignment="1">
      <alignment horizontal="left" vertical="center" wrapText="1"/>
    </xf>
    <xf numFmtId="0" fontId="66" fillId="3" borderId="38" xfId="3" applyFont="1" applyFill="1" applyBorder="1" applyAlignment="1">
      <alignment horizontal="left" vertical="center" wrapText="1"/>
    </xf>
    <xf numFmtId="0" fontId="66" fillId="3" borderId="32" xfId="3" applyFont="1" applyFill="1" applyBorder="1" applyAlignment="1">
      <alignment vertical="top" wrapText="1"/>
    </xf>
    <xf numFmtId="0" fontId="66" fillId="3" borderId="29" xfId="3" applyFont="1" applyFill="1" applyBorder="1" applyAlignment="1">
      <alignment vertical="top" wrapText="1"/>
    </xf>
    <xf numFmtId="0" fontId="194" fillId="0" borderId="0" xfId="3" applyFont="1" applyAlignment="1">
      <alignment horizontal="left" vertical="top" wrapText="1"/>
    </xf>
    <xf numFmtId="0" fontId="66" fillId="3" borderId="0" xfId="3" applyFont="1" applyFill="1" applyAlignment="1">
      <alignment horizontal="center" vertical="top"/>
    </xf>
    <xf numFmtId="0" fontId="66" fillId="3" borderId="2" xfId="3" applyFont="1" applyFill="1" applyBorder="1" applyAlignment="1">
      <alignment horizontal="center" vertical="top"/>
    </xf>
    <xf numFmtId="0" fontId="194" fillId="0" borderId="0" xfId="0" applyFont="1" applyAlignment="1">
      <alignment horizontal="left" vertical="center" wrapText="1"/>
    </xf>
    <xf numFmtId="0" fontId="194" fillId="0" borderId="0" xfId="3" applyFont="1" applyAlignment="1">
      <alignment horizontal="left" wrapText="1"/>
    </xf>
    <xf numFmtId="0" fontId="199" fillId="0" borderId="0" xfId="3" applyFont="1" applyAlignment="1">
      <alignment horizontal="left" vertical="top" wrapText="1"/>
    </xf>
    <xf numFmtId="0" fontId="66" fillId="3" borderId="35" xfId="3" applyFont="1" applyFill="1" applyBorder="1" applyAlignment="1">
      <alignment horizontal="left" vertical="top" wrapText="1"/>
    </xf>
    <xf numFmtId="0" fontId="66" fillId="3" borderId="29" xfId="3" applyFont="1" applyFill="1" applyBorder="1" applyAlignment="1">
      <alignment horizontal="center" vertical="top"/>
    </xf>
    <xf numFmtId="0" fontId="66" fillId="3" borderId="29" xfId="3" applyFont="1" applyFill="1" applyBorder="1" applyAlignment="1">
      <alignment horizontal="right" vertical="top"/>
    </xf>
    <xf numFmtId="0" fontId="66" fillId="3" borderId="35" xfId="3" applyFont="1" applyFill="1" applyBorder="1" applyAlignment="1">
      <alignment horizontal="right" vertical="top"/>
    </xf>
    <xf numFmtId="0" fontId="66" fillId="3" borderId="2" xfId="3" applyFont="1" applyFill="1" applyBorder="1" applyAlignment="1">
      <alignment horizontal="right" vertical="top"/>
    </xf>
    <xf numFmtId="0" fontId="66" fillId="3" borderId="37" xfId="3" applyFont="1" applyFill="1" applyBorder="1" applyAlignment="1">
      <alignment horizontal="right" vertical="top"/>
    </xf>
    <xf numFmtId="2" fontId="57" fillId="0" borderId="0" xfId="15" applyNumberFormat="1" applyFont="1" applyAlignment="1">
      <alignment horizontal="right" wrapText="1"/>
    </xf>
    <xf numFmtId="0" fontId="57" fillId="0" borderId="0" xfId="15" applyFont="1" applyAlignment="1">
      <alignment horizontal="right" wrapText="1"/>
    </xf>
    <xf numFmtId="0" fontId="53" fillId="0" borderId="0" xfId="15" applyFont="1" applyAlignment="1">
      <alignment horizontal="right" wrapText="1"/>
    </xf>
    <xf numFmtId="2" fontId="57" fillId="0" borderId="0" xfId="15" applyNumberFormat="1" applyFont="1" applyAlignment="1">
      <alignment horizontal="left" wrapText="1"/>
    </xf>
    <xf numFmtId="0" fontId="57" fillId="0" borderId="0" xfId="15" applyFont="1" applyAlignment="1">
      <alignment horizontal="left" vertical="top" wrapText="1"/>
    </xf>
    <xf numFmtId="0" fontId="91" fillId="0" borderId="0" xfId="15" applyFont="1" applyAlignment="1">
      <alignment horizontal="left" vertical="top" wrapText="1"/>
    </xf>
    <xf numFmtId="0" fontId="66" fillId="3" borderId="29" xfId="15" applyFont="1" applyFill="1" applyBorder="1" applyAlignment="1">
      <alignment horizontal="center" vertical="top"/>
    </xf>
    <xf numFmtId="0" fontId="66" fillId="3" borderId="0" xfId="15" applyFont="1" applyFill="1" applyAlignment="1">
      <alignment horizontal="center" vertical="top"/>
    </xf>
    <xf numFmtId="0" fontId="66" fillId="3" borderId="2" xfId="15" applyFont="1" applyFill="1" applyBorder="1" applyAlignment="1">
      <alignment horizontal="center" vertical="top"/>
    </xf>
    <xf numFmtId="0" fontId="69" fillId="0" borderId="0" xfId="3" applyFont="1" applyAlignment="1">
      <alignment horizontal="right"/>
    </xf>
    <xf numFmtId="0" fontId="66" fillId="3" borderId="29" xfId="15" applyFont="1" applyFill="1" applyBorder="1" applyAlignment="1">
      <alignment horizontal="right" vertical="top" wrapText="1"/>
    </xf>
    <xf numFmtId="0" fontId="66" fillId="3" borderId="0" xfId="15" applyFont="1" applyFill="1" applyAlignment="1">
      <alignment horizontal="right" vertical="top" wrapText="1"/>
    </xf>
    <xf numFmtId="0" fontId="66" fillId="3" borderId="35" xfId="15" applyFont="1" applyFill="1" applyBorder="1" applyAlignment="1">
      <alignment horizontal="right" vertical="top" wrapText="1"/>
    </xf>
    <xf numFmtId="0" fontId="66" fillId="3" borderId="36" xfId="15" applyFont="1" applyFill="1" applyBorder="1" applyAlignment="1">
      <alignment horizontal="right" vertical="top" wrapText="1"/>
    </xf>
    <xf numFmtId="0" fontId="66" fillId="3" borderId="13" xfId="15" applyFont="1" applyFill="1" applyBorder="1" applyAlignment="1">
      <alignment horizontal="left" vertical="top"/>
    </xf>
    <xf numFmtId="0" fontId="66" fillId="3" borderId="13" xfId="15" applyFont="1" applyFill="1" applyBorder="1" applyAlignment="1">
      <alignment horizontal="left" vertical="top" wrapText="1"/>
    </xf>
    <xf numFmtId="0" fontId="66" fillId="3" borderId="32" xfId="15" applyFont="1" applyFill="1" applyBorder="1" applyAlignment="1">
      <alignment horizontal="right" vertical="top" wrapText="1"/>
    </xf>
    <xf numFmtId="0" fontId="66" fillId="3" borderId="33" xfId="15" applyFont="1" applyFill="1" applyBorder="1" applyAlignment="1">
      <alignment horizontal="right" vertical="top" wrapText="1"/>
    </xf>
    <xf numFmtId="0" fontId="66" fillId="3" borderId="0" xfId="15" applyFont="1" applyFill="1" applyAlignment="1">
      <alignment horizontal="right" vertical="top"/>
    </xf>
    <xf numFmtId="0" fontId="111" fillId="0" borderId="0" xfId="15" applyFont="1" applyAlignment="1">
      <alignment horizontal="left" wrapText="1"/>
    </xf>
    <xf numFmtId="0" fontId="66" fillId="3" borderId="29" xfId="15" applyFont="1" applyFill="1" applyBorder="1" applyAlignment="1">
      <alignment horizontal="left" vertical="top" wrapText="1"/>
    </xf>
    <xf numFmtId="0" fontId="66" fillId="3" borderId="2" xfId="15" applyFont="1" applyFill="1" applyBorder="1" applyAlignment="1">
      <alignment horizontal="left" vertical="top" wrapText="1"/>
    </xf>
    <xf numFmtId="0" fontId="66" fillId="3" borderId="32" xfId="15" applyFont="1" applyFill="1" applyBorder="1" applyAlignment="1">
      <alignment horizontal="left" vertical="center"/>
    </xf>
    <xf numFmtId="0" fontId="66" fillId="3" borderId="29" xfId="15" applyFont="1" applyFill="1" applyBorder="1" applyAlignment="1">
      <alignment horizontal="left" vertical="center"/>
    </xf>
    <xf numFmtId="0" fontId="66" fillId="3" borderId="35" xfId="15" applyFont="1" applyFill="1" applyBorder="1" applyAlignment="1">
      <alignment horizontal="left" vertical="center"/>
    </xf>
    <xf numFmtId="0" fontId="66" fillId="3" borderId="29" xfId="15" applyFont="1" applyFill="1" applyBorder="1" applyAlignment="1">
      <alignment horizontal="right" vertical="top"/>
    </xf>
    <xf numFmtId="0" fontId="66" fillId="3" borderId="2" xfId="15" applyFont="1" applyFill="1" applyBorder="1" applyAlignment="1">
      <alignment horizontal="right" vertical="top"/>
    </xf>
    <xf numFmtId="0" fontId="91" fillId="0" borderId="0" xfId="15" applyFont="1" applyAlignment="1">
      <alignment horizontal="justify" vertical="top" wrapText="1"/>
    </xf>
    <xf numFmtId="0" fontId="66" fillId="3" borderId="2" xfId="15" applyFont="1" applyFill="1" applyBorder="1" applyAlignment="1">
      <alignment horizontal="right" vertical="top" wrapText="1"/>
    </xf>
    <xf numFmtId="0" fontId="66" fillId="3" borderId="37" xfId="15" applyFont="1" applyFill="1" applyBorder="1" applyAlignment="1">
      <alignment horizontal="right" vertical="top" wrapText="1"/>
    </xf>
    <xf numFmtId="0" fontId="59" fillId="0" borderId="0" xfId="15" applyFont="1" applyAlignment="1">
      <alignment horizontal="center"/>
    </xf>
    <xf numFmtId="0" fontId="66" fillId="3" borderId="32" xfId="15" applyFont="1" applyFill="1" applyBorder="1" applyAlignment="1">
      <alignment horizontal="right" vertical="top"/>
    </xf>
    <xf numFmtId="0" fontId="66" fillId="3" borderId="34" xfId="15" applyFont="1" applyFill="1" applyBorder="1" applyAlignment="1">
      <alignment horizontal="right" vertical="top"/>
    </xf>
    <xf numFmtId="0" fontId="66" fillId="3" borderId="0" xfId="15" applyFont="1" applyFill="1" applyAlignment="1">
      <alignment horizontal="left" vertical="top" wrapText="1"/>
    </xf>
    <xf numFmtId="0" fontId="111" fillId="0" borderId="0" xfId="15" applyFont="1" applyAlignment="1">
      <alignment horizontal="left"/>
    </xf>
    <xf numFmtId="0" fontId="66" fillId="3" borderId="29" xfId="64" applyFont="1" applyFill="1" applyBorder="1" applyAlignment="1">
      <alignment horizontal="left" vertical="top" wrapText="1"/>
    </xf>
    <xf numFmtId="0" fontId="66" fillId="3" borderId="2" xfId="64" applyFont="1" applyFill="1" applyBorder="1" applyAlignment="1">
      <alignment horizontal="left" vertical="top" wrapText="1"/>
    </xf>
    <xf numFmtId="0" fontId="91" fillId="0" borderId="0" xfId="15" applyFont="1" applyAlignment="1">
      <alignment horizontal="left" vertical="justify" wrapText="1"/>
    </xf>
    <xf numFmtId="0" fontId="197" fillId="0" borderId="0" xfId="15" applyFont="1" applyAlignment="1">
      <alignment horizontal="left" vertical="center"/>
    </xf>
    <xf numFmtId="0" fontId="59" fillId="0" borderId="0" xfId="15" applyFont="1" applyAlignment="1">
      <alignment horizontal="center" wrapText="1"/>
    </xf>
    <xf numFmtId="0" fontId="66" fillId="3" borderId="32" xfId="0" applyFont="1" applyFill="1" applyBorder="1" applyAlignment="1">
      <alignment horizontal="left" vertical="top"/>
    </xf>
    <xf numFmtId="0" fontId="66" fillId="3" borderId="29" xfId="0" applyFont="1" applyFill="1" applyBorder="1" applyAlignment="1">
      <alignment horizontal="left" vertical="top"/>
    </xf>
    <xf numFmtId="0" fontId="199" fillId="0" borderId="0" xfId="15" applyFont="1" applyAlignment="1">
      <alignment horizontal="left" vertical="center"/>
    </xf>
    <xf numFmtId="0" fontId="211" fillId="3" borderId="0" xfId="15" applyFont="1" applyFill="1" applyAlignment="1">
      <alignment horizontal="center" vertical="center"/>
    </xf>
    <xf numFmtId="0" fontId="66" fillId="3" borderId="29" xfId="0" applyFont="1" applyFill="1" applyBorder="1" applyAlignment="1">
      <alignment horizontal="right" vertical="top" wrapText="1"/>
    </xf>
    <xf numFmtId="0" fontId="66" fillId="3" borderId="2" xfId="0" applyFont="1" applyFill="1" applyBorder="1" applyAlignment="1">
      <alignment horizontal="right" vertical="top" wrapText="1"/>
    </xf>
    <xf numFmtId="0" fontId="66" fillId="3" borderId="30" xfId="19" applyFont="1" applyFill="1" applyBorder="1" applyAlignment="1">
      <alignment horizontal="center" vertical="center" textRotation="90" wrapText="1"/>
    </xf>
    <xf numFmtId="0" fontId="66" fillId="3" borderId="27" xfId="19" applyFont="1" applyFill="1" applyBorder="1" applyAlignment="1">
      <alignment horizontal="center" vertical="center" textRotation="90"/>
    </xf>
    <xf numFmtId="0" fontId="66" fillId="3" borderId="28" xfId="19" applyFont="1" applyFill="1" applyBorder="1" applyAlignment="1">
      <alignment horizontal="center" vertical="center" textRotation="90"/>
    </xf>
    <xf numFmtId="0" fontId="66" fillId="3" borderId="27" xfId="19" applyFont="1" applyFill="1" applyBorder="1" applyAlignment="1">
      <alignment horizontal="center" vertical="center" textRotation="90" wrapText="1"/>
    </xf>
    <xf numFmtId="0" fontId="66" fillId="3" borderId="28" xfId="19" applyFont="1" applyFill="1" applyBorder="1" applyAlignment="1">
      <alignment horizontal="center" vertical="center" textRotation="90" wrapText="1"/>
    </xf>
    <xf numFmtId="0" fontId="66" fillId="3" borderId="2" xfId="0" applyFont="1" applyFill="1" applyBorder="1" applyAlignment="1">
      <alignment horizontal="left" vertical="top"/>
    </xf>
    <xf numFmtId="0" fontId="53" fillId="0" borderId="0" xfId="3" applyFont="1" applyAlignment="1">
      <alignment horizontal="left"/>
    </xf>
    <xf numFmtId="0" fontId="66" fillId="3" borderId="31" xfId="15" applyFont="1" applyFill="1" applyBorder="1" applyAlignment="1">
      <alignment horizontal="left" vertical="top"/>
    </xf>
    <xf numFmtId="0" fontId="66" fillId="3" borderId="38" xfId="15" applyFont="1" applyFill="1" applyBorder="1" applyAlignment="1">
      <alignment horizontal="left" vertical="top"/>
    </xf>
    <xf numFmtId="0" fontId="66" fillId="3" borderId="29" xfId="3" applyFont="1" applyFill="1" applyBorder="1" applyAlignment="1">
      <alignment horizontal="left" wrapText="1"/>
    </xf>
    <xf numFmtId="0" fontId="66" fillId="3" borderId="32" xfId="3" applyFont="1" applyFill="1" applyBorder="1" applyAlignment="1">
      <alignment horizontal="left" wrapText="1"/>
    </xf>
    <xf numFmtId="0" fontId="28" fillId="0" borderId="0" xfId="3" applyFont="1" applyAlignment="1">
      <alignment horizontal="center" vertical="center" wrapText="1"/>
    </xf>
    <xf numFmtId="0" fontId="31" fillId="0" borderId="0" xfId="3" applyFont="1" applyAlignment="1">
      <alignment horizontal="center" wrapText="1"/>
    </xf>
    <xf numFmtId="0" fontId="178" fillId="0" borderId="0" xfId="3" applyFont="1" applyAlignment="1">
      <alignment horizontal="left" vertical="center"/>
    </xf>
    <xf numFmtId="1" fontId="211" fillId="0" borderId="2" xfId="3" applyNumberFormat="1" applyFont="1" applyBorder="1" applyAlignment="1">
      <alignment horizontal="center" vertical="center" wrapText="1"/>
    </xf>
    <xf numFmtId="0" fontId="211" fillId="3" borderId="0" xfId="3" applyFont="1" applyFill="1" applyAlignment="1">
      <alignment horizontal="center" vertical="center"/>
    </xf>
    <xf numFmtId="0" fontId="32" fillId="0" borderId="0" xfId="3" applyFont="1" applyAlignment="1">
      <alignment horizontal="left" wrapText="1"/>
    </xf>
    <xf numFmtId="0" fontId="28" fillId="0" borderId="0" xfId="3" applyFont="1" applyAlignment="1">
      <alignment horizontal="left" wrapText="1"/>
    </xf>
    <xf numFmtId="0" fontId="111" fillId="0" borderId="0" xfId="3" applyFont="1" applyAlignment="1">
      <alignment horizontal="left" vertical="center" wrapText="1"/>
    </xf>
    <xf numFmtId="1" fontId="63" fillId="0" borderId="0" xfId="3" applyNumberFormat="1" applyFont="1" applyAlignment="1">
      <alignment horizontal="center" vertical="top"/>
    </xf>
    <xf numFmtId="1" fontId="66" fillId="0" borderId="0" xfId="3" applyNumberFormat="1" applyFont="1" applyAlignment="1">
      <alignment horizontal="center" vertical="top"/>
    </xf>
    <xf numFmtId="0" fontId="211" fillId="3" borderId="0" xfId="3" applyFont="1" applyFill="1" applyAlignment="1">
      <alignment horizontal="center" vertical="center" wrapText="1"/>
    </xf>
    <xf numFmtId="0" fontId="111" fillId="3" borderId="2" xfId="3" applyFont="1" applyFill="1" applyBorder="1" applyAlignment="1">
      <alignment horizontal="left" vertical="center"/>
    </xf>
    <xf numFmtId="0" fontId="91" fillId="0" borderId="0" xfId="3" applyFont="1" applyAlignment="1">
      <alignment horizontal="left" vertical="justify" wrapText="1"/>
    </xf>
    <xf numFmtId="0" fontId="53" fillId="0" borderId="0" xfId="3" applyFont="1" applyAlignment="1">
      <alignment horizontal="center"/>
    </xf>
    <xf numFmtId="0" fontId="66" fillId="3" borderId="33" xfId="3" applyFont="1" applyFill="1" applyBorder="1" applyAlignment="1">
      <alignment horizontal="right" vertical="top" wrapText="1"/>
    </xf>
    <xf numFmtId="0" fontId="66" fillId="3" borderId="34" xfId="3" applyFont="1" applyFill="1" applyBorder="1" applyAlignment="1">
      <alignment horizontal="left" vertical="top" wrapText="1"/>
    </xf>
    <xf numFmtId="0" fontId="66" fillId="3" borderId="37" xfId="3" applyFont="1" applyFill="1" applyBorder="1" applyAlignment="1">
      <alignment horizontal="left" vertical="top" wrapText="1"/>
    </xf>
    <xf numFmtId="0" fontId="66" fillId="3" borderId="34" xfId="3" applyFont="1" applyFill="1" applyBorder="1" applyAlignment="1">
      <alignment horizontal="left" vertical="top"/>
    </xf>
    <xf numFmtId="0" fontId="66" fillId="3" borderId="2" xfId="3" applyFont="1" applyFill="1" applyBorder="1" applyAlignment="1">
      <alignment horizontal="left" vertical="top"/>
    </xf>
    <xf numFmtId="0" fontId="66" fillId="3" borderId="37" xfId="3" applyFont="1" applyFill="1" applyBorder="1" applyAlignment="1">
      <alignment horizontal="left" vertical="top"/>
    </xf>
    <xf numFmtId="0" fontId="80" fillId="0" borderId="0" xfId="3" applyFont="1" applyAlignment="1">
      <alignment horizontal="center" vertical="center" textRotation="180"/>
    </xf>
    <xf numFmtId="0" fontId="53" fillId="0" borderId="0" xfId="3" applyFont="1" applyAlignment="1">
      <alignment horizontal="center" vertical="center" wrapText="1"/>
    </xf>
    <xf numFmtId="0" fontId="66" fillId="3" borderId="0" xfId="3" applyFont="1" applyFill="1" applyAlignment="1">
      <alignment horizontal="left" vertical="top"/>
    </xf>
    <xf numFmtId="0" fontId="66" fillId="3" borderId="32" xfId="3" applyFont="1" applyFill="1" applyBorder="1" applyAlignment="1">
      <alignment horizontal="left" vertical="top"/>
    </xf>
    <xf numFmtId="0" fontId="66" fillId="3" borderId="29" xfId="3" applyFont="1" applyFill="1" applyBorder="1" applyAlignment="1">
      <alignment horizontal="left" vertical="top"/>
    </xf>
    <xf numFmtId="0" fontId="53" fillId="3" borderId="2" xfId="19" applyFont="1" applyFill="1" applyBorder="1" applyAlignment="1">
      <alignment horizontal="left" vertical="top"/>
    </xf>
    <xf numFmtId="0" fontId="51" fillId="0" borderId="0" xfId="19" applyFont="1" applyAlignment="1">
      <alignment horizontal="center" vertical="center" textRotation="180"/>
    </xf>
    <xf numFmtId="0" fontId="36" fillId="0" borderId="0" xfId="19" applyFont="1" applyAlignment="1">
      <alignment horizontal="center" vertical="top"/>
    </xf>
    <xf numFmtId="0" fontId="66" fillId="3" borderId="32" xfId="19" applyFont="1" applyFill="1" applyBorder="1" applyAlignment="1">
      <alignment horizontal="left" vertical="top" wrapText="1"/>
    </xf>
    <xf numFmtId="0" fontId="66" fillId="3" borderId="29" xfId="19" applyFont="1" applyFill="1" applyBorder="1" applyAlignment="1">
      <alignment horizontal="left" vertical="top" wrapText="1"/>
    </xf>
    <xf numFmtId="0" fontId="66" fillId="3" borderId="35" xfId="19" applyFont="1" applyFill="1" applyBorder="1" applyAlignment="1">
      <alignment horizontal="left" vertical="top" wrapText="1"/>
    </xf>
    <xf numFmtId="0" fontId="66" fillId="3" borderId="33" xfId="19" applyFont="1" applyFill="1" applyBorder="1" applyAlignment="1">
      <alignment horizontal="center" vertical="top"/>
    </xf>
    <xf numFmtId="0" fontId="66" fillId="3" borderId="0" xfId="19" applyFont="1" applyFill="1" applyAlignment="1">
      <alignment horizontal="center" vertical="top"/>
    </xf>
    <xf numFmtId="0" fontId="66" fillId="3" borderId="32" xfId="19" applyFont="1" applyFill="1" applyBorder="1" applyAlignment="1">
      <alignment horizontal="center" vertical="top"/>
    </xf>
    <xf numFmtId="0" fontId="66" fillId="3" borderId="29" xfId="19" applyFont="1" applyFill="1" applyBorder="1" applyAlignment="1">
      <alignment horizontal="center" vertical="top"/>
    </xf>
    <xf numFmtId="0" fontId="66" fillId="3" borderId="34" xfId="19" applyFont="1" applyFill="1" applyBorder="1" applyAlignment="1">
      <alignment horizontal="left" vertical="top"/>
    </xf>
    <xf numFmtId="0" fontId="66" fillId="3" borderId="2" xfId="19" applyFont="1" applyFill="1" applyBorder="1" applyAlignment="1">
      <alignment horizontal="left" vertical="top"/>
    </xf>
    <xf numFmtId="0" fontId="53" fillId="3" borderId="37" xfId="19" applyFont="1" applyFill="1" applyBorder="1" applyAlignment="1">
      <alignment horizontal="left" vertical="top"/>
    </xf>
    <xf numFmtId="0" fontId="211" fillId="3" borderId="2" xfId="19" applyFont="1" applyFill="1" applyBorder="1" applyAlignment="1">
      <alignment horizontal="center" vertical="top"/>
    </xf>
    <xf numFmtId="0" fontId="66" fillId="3" borderId="32" xfId="19" applyFont="1" applyFill="1" applyBorder="1" applyAlignment="1">
      <alignment horizontal="left" vertical="center" wrapText="1"/>
    </xf>
    <xf numFmtId="0" fontId="66" fillId="3" borderId="29" xfId="19" applyFont="1" applyFill="1" applyBorder="1" applyAlignment="1">
      <alignment horizontal="left" vertical="center" wrapText="1"/>
    </xf>
    <xf numFmtId="0" fontId="211" fillId="3" borderId="0" xfId="19" applyFont="1" applyFill="1" applyAlignment="1">
      <alignment horizontal="center" vertical="top"/>
    </xf>
    <xf numFmtId="0" fontId="66" fillId="3" borderId="2" xfId="19" applyFont="1" applyFill="1" applyBorder="1" applyAlignment="1">
      <alignment horizontal="center" vertical="top"/>
    </xf>
    <xf numFmtId="0" fontId="111" fillId="0" borderId="0" xfId="19" applyFont="1" applyAlignment="1">
      <alignment horizontal="left" wrapText="1"/>
    </xf>
    <xf numFmtId="0" fontId="66" fillId="3" borderId="0" xfId="19" applyFont="1" applyFill="1" applyAlignment="1">
      <alignment horizontal="center"/>
    </xf>
    <xf numFmtId="165" fontId="66" fillId="3" borderId="0" xfId="19" applyNumberFormat="1" applyFont="1" applyFill="1" applyAlignment="1">
      <alignment horizontal="center" vertical="center"/>
    </xf>
    <xf numFmtId="0" fontId="66" fillId="3" borderId="2" xfId="19" applyFont="1" applyFill="1" applyBorder="1" applyAlignment="1">
      <alignment horizontal="center" vertical="center"/>
    </xf>
    <xf numFmtId="0" fontId="66" fillId="3" borderId="0" xfId="3" applyFont="1" applyFill="1" applyAlignment="1">
      <alignment horizontal="left" vertical="top" wrapText="1"/>
    </xf>
    <xf numFmtId="0" fontId="66" fillId="3" borderId="2" xfId="3" applyFont="1" applyFill="1" applyBorder="1" applyAlignment="1">
      <alignment horizontal="left" vertical="top" wrapText="1"/>
    </xf>
    <xf numFmtId="0" fontId="53" fillId="0" borderId="0" xfId="3" applyFont="1" applyAlignment="1">
      <alignment horizontal="left" vertical="top" wrapText="1"/>
    </xf>
    <xf numFmtId="0" fontId="76" fillId="0" borderId="0" xfId="56" applyFont="1" applyAlignment="1">
      <alignment horizontal="center" wrapText="1"/>
    </xf>
    <xf numFmtId="0" fontId="73" fillId="3" borderId="0" xfId="3" applyFont="1" applyFill="1" applyAlignment="1">
      <alignment horizontal="center" vertical="center"/>
    </xf>
    <xf numFmtId="0" fontId="66" fillId="3" borderId="31" xfId="3" applyFont="1" applyFill="1" applyBorder="1" applyAlignment="1">
      <alignment vertical="center" wrapText="1"/>
    </xf>
    <xf numFmtId="0" fontId="66" fillId="3" borderId="13" xfId="3" applyFont="1" applyFill="1" applyBorder="1" applyAlignment="1">
      <alignment vertical="center" wrapText="1"/>
    </xf>
    <xf numFmtId="0" fontId="66" fillId="3" borderId="38" xfId="3" applyFont="1" applyFill="1" applyBorder="1" applyAlignment="1">
      <alignment vertical="center" wrapText="1"/>
    </xf>
    <xf numFmtId="167" fontId="111" fillId="0" borderId="0" xfId="56" applyNumberFormat="1" applyFont="1" applyAlignment="1">
      <alignment horizontal="left" wrapText="1"/>
    </xf>
    <xf numFmtId="14" fontId="66" fillId="3" borderId="35" xfId="3" applyNumberFormat="1" applyFont="1" applyFill="1" applyBorder="1" applyAlignment="1">
      <alignment horizontal="center" textRotation="90" wrapText="1"/>
    </xf>
    <xf numFmtId="14" fontId="66" fillId="3" borderId="37" xfId="3" applyNumberFormat="1" applyFont="1" applyFill="1" applyBorder="1" applyAlignment="1">
      <alignment horizontal="center" textRotation="90" wrapText="1"/>
    </xf>
    <xf numFmtId="0" fontId="91" fillId="0" borderId="0" xfId="0" applyFont="1" applyAlignment="1">
      <alignment horizontal="left" vertical="top" wrapText="1"/>
    </xf>
    <xf numFmtId="0" fontId="66" fillId="0" borderId="0" xfId="0" applyFont="1" applyAlignment="1">
      <alignment horizontal="center" vertical="center" textRotation="90" wrapText="1"/>
    </xf>
    <xf numFmtId="0" fontId="66" fillId="0" borderId="2" xfId="0" applyFont="1" applyBorder="1" applyAlignment="1">
      <alignment horizontal="center" vertical="center" textRotation="90" wrapText="1"/>
    </xf>
    <xf numFmtId="0" fontId="53" fillId="0" borderId="0" xfId="0" applyFont="1" applyAlignment="1">
      <alignment horizontal="right"/>
    </xf>
    <xf numFmtId="0" fontId="66" fillId="0" borderId="13" xfId="58" applyFont="1" applyBorder="1" applyAlignment="1">
      <alignment horizontal="left" vertical="top"/>
    </xf>
    <xf numFmtId="0" fontId="194" fillId="3" borderId="13" xfId="0" applyFont="1" applyFill="1" applyBorder="1" applyAlignment="1">
      <alignment horizontal="left"/>
    </xf>
    <xf numFmtId="0" fontId="73" fillId="3" borderId="0" xfId="0" applyFont="1" applyFill="1" applyAlignment="1">
      <alignment horizontal="center"/>
    </xf>
    <xf numFmtId="0" fontId="53" fillId="0" borderId="13" xfId="0" applyFont="1" applyBorder="1" applyAlignment="1">
      <alignment horizontal="left" vertical="top"/>
    </xf>
    <xf numFmtId="167" fontId="88" fillId="0" borderId="0" xfId="3" applyNumberFormat="1" applyFont="1" applyAlignment="1">
      <alignment horizontal="center" wrapText="1"/>
    </xf>
    <xf numFmtId="167" fontId="87" fillId="69" borderId="0" xfId="3" applyNumberFormat="1" applyFont="1" applyFill="1" applyAlignment="1">
      <alignment horizontal="center" vertical="center" wrapText="1"/>
    </xf>
    <xf numFmtId="167" fontId="198" fillId="0" borderId="0" xfId="3" applyNumberFormat="1" applyFont="1" applyAlignment="1">
      <alignment horizontal="center" wrapText="1"/>
    </xf>
    <xf numFmtId="0" fontId="53" fillId="0" borderId="0" xfId="3" applyFont="1" applyAlignment="1">
      <alignment horizontal="center" wrapText="1"/>
    </xf>
    <xf numFmtId="0" fontId="194" fillId="0" borderId="0" xfId="3" applyFont="1" applyAlignment="1">
      <alignment horizontal="left"/>
    </xf>
    <xf numFmtId="49" fontId="53" fillId="0" borderId="29" xfId="3" applyNumberFormat="1" applyFont="1" applyBorder="1" applyAlignment="1">
      <alignment horizontal="center"/>
    </xf>
    <xf numFmtId="167" fontId="185" fillId="0" borderId="0" xfId="3" applyNumberFormat="1" applyFont="1" applyAlignment="1">
      <alignment horizontal="center" wrapText="1"/>
    </xf>
    <xf numFmtId="0" fontId="63" fillId="0" borderId="0" xfId="3" applyFont="1" applyAlignment="1">
      <alignment horizontal="center" wrapText="1"/>
    </xf>
    <xf numFmtId="0" fontId="184" fillId="0" borderId="0" xfId="0" applyFont="1" applyAlignment="1">
      <alignment horizontal="left"/>
    </xf>
    <xf numFmtId="0" fontId="66" fillId="3" borderId="29" xfId="94" applyFont="1" applyFill="1" applyBorder="1" applyAlignment="1">
      <alignment vertical="top"/>
    </xf>
    <xf numFmtId="0" fontId="66" fillId="3" borderId="0" xfId="94" applyFont="1" applyFill="1" applyAlignment="1">
      <alignment vertical="top"/>
    </xf>
    <xf numFmtId="20" fontId="66" fillId="3" borderId="29" xfId="3" applyNumberFormat="1" applyFont="1" applyFill="1" applyBorder="1" applyAlignment="1">
      <alignment horizontal="left" vertical="top"/>
    </xf>
    <xf numFmtId="20" fontId="66" fillId="3" borderId="2" xfId="3" applyNumberFormat="1" applyFont="1" applyFill="1" applyBorder="1" applyAlignment="1">
      <alignment horizontal="left" vertical="top"/>
    </xf>
    <xf numFmtId="14" fontId="66" fillId="3" borderId="13" xfId="3" applyNumberFormat="1" applyFont="1" applyFill="1" applyBorder="1" applyAlignment="1">
      <alignment horizontal="right" vertical="top" wrapText="1"/>
    </xf>
    <xf numFmtId="0" fontId="66" fillId="3" borderId="29" xfId="94" applyFont="1" applyFill="1" applyBorder="1" applyAlignment="1">
      <alignment horizontal="left" vertical="top"/>
    </xf>
    <xf numFmtId="0" fontId="66" fillId="3" borderId="0" xfId="94" applyFont="1" applyFill="1" applyAlignment="1">
      <alignment horizontal="left" vertical="top"/>
    </xf>
    <xf numFmtId="0" fontId="66" fillId="3" borderId="2" xfId="94" applyFont="1" applyFill="1" applyBorder="1" applyAlignment="1">
      <alignment horizontal="left" vertical="top"/>
    </xf>
    <xf numFmtId="0" fontId="111" fillId="0" borderId="0" xfId="3" applyFont="1" applyAlignment="1">
      <alignment horizontal="left" vertical="top" wrapText="1"/>
    </xf>
    <xf numFmtId="0" fontId="111" fillId="0" borderId="0" xfId="94" applyFont="1" applyAlignment="1">
      <alignment horizontal="left" vertical="center"/>
    </xf>
    <xf numFmtId="14" fontId="53" fillId="0" borderId="0" xfId="3" applyNumberFormat="1" applyFont="1" applyAlignment="1">
      <alignment horizontal="center" wrapText="1"/>
    </xf>
    <xf numFmtId="0" fontId="91" fillId="0" borderId="0" xfId="3" applyFont="1" applyAlignment="1">
      <alignment horizontal="left" wrapText="1"/>
    </xf>
    <xf numFmtId="0" fontId="66" fillId="3" borderId="2" xfId="3" applyFont="1" applyFill="1" applyBorder="1" applyAlignment="1">
      <alignment horizontal="right" vertical="top" wrapText="1"/>
    </xf>
    <xf numFmtId="1" fontId="66" fillId="3" borderId="29" xfId="3" applyNumberFormat="1" applyFont="1" applyFill="1" applyBorder="1" applyAlignment="1">
      <alignment horizontal="left" vertical="top" wrapText="1"/>
    </xf>
    <xf numFmtId="1" fontId="66" fillId="3" borderId="13" xfId="3" applyNumberFormat="1" applyFont="1" applyFill="1" applyBorder="1" applyAlignment="1">
      <alignment horizontal="left" vertical="top" wrapText="1"/>
    </xf>
    <xf numFmtId="0" fontId="111" fillId="0" borderId="0" xfId="3" applyFont="1" applyAlignment="1">
      <alignment horizontal="left"/>
    </xf>
    <xf numFmtId="0" fontId="66" fillId="3" borderId="35" xfId="3" applyFont="1" applyFill="1" applyBorder="1" applyAlignment="1">
      <alignment horizontal="left" vertical="top"/>
    </xf>
    <xf numFmtId="0" fontId="66" fillId="3" borderId="36" xfId="3" applyFont="1" applyFill="1" applyBorder="1" applyAlignment="1">
      <alignment horizontal="left" vertical="top"/>
    </xf>
    <xf numFmtId="164" fontId="111" fillId="0" borderId="0" xfId="1" applyNumberFormat="1" applyFont="1" applyFill="1" applyBorder="1" applyAlignment="1">
      <alignment horizontal="left" vertical="top" wrapText="1"/>
    </xf>
    <xf numFmtId="164" fontId="111" fillId="0" borderId="0" xfId="1" applyNumberFormat="1" applyFont="1" applyFill="1" applyBorder="1" applyAlignment="1">
      <alignment horizontal="left" vertical="top"/>
    </xf>
    <xf numFmtId="164" fontId="111" fillId="0" borderId="0" xfId="1" applyNumberFormat="1" applyFont="1" applyFill="1" applyBorder="1" applyAlignment="1">
      <alignment horizontal="left"/>
    </xf>
    <xf numFmtId="0" fontId="111" fillId="0" borderId="0" xfId="3" applyFont="1" applyAlignment="1">
      <alignment horizontal="left" wrapText="1"/>
    </xf>
    <xf numFmtId="164" fontId="111" fillId="0" borderId="0" xfId="1" applyNumberFormat="1" applyFont="1" applyFill="1" applyBorder="1" applyAlignment="1">
      <alignment horizontal="left" vertical="center" wrapText="1"/>
    </xf>
    <xf numFmtId="164" fontId="111" fillId="0" borderId="0" xfId="1" applyNumberFormat="1" applyFont="1" applyFill="1" applyBorder="1" applyAlignment="1">
      <alignment horizontal="left" wrapText="1"/>
    </xf>
    <xf numFmtId="1" fontId="66" fillId="3" borderId="29" xfId="3" applyNumberFormat="1" applyFont="1" applyFill="1" applyBorder="1" applyAlignment="1">
      <alignment vertical="top" wrapText="1"/>
    </xf>
    <xf numFmtId="1" fontId="66" fillId="3" borderId="13" xfId="3" applyNumberFormat="1" applyFont="1" applyFill="1" applyBorder="1" applyAlignment="1">
      <alignment vertical="top" wrapText="1"/>
    </xf>
    <xf numFmtId="0" fontId="66" fillId="3" borderId="13" xfId="3" applyFont="1" applyFill="1" applyBorder="1" applyAlignment="1">
      <alignment vertical="top" wrapText="1"/>
    </xf>
    <xf numFmtId="0" fontId="211" fillId="3" borderId="0" xfId="3" applyFont="1" applyFill="1" applyAlignment="1">
      <alignment horizontal="center" vertical="top" wrapText="1"/>
    </xf>
    <xf numFmtId="0" fontId="94" fillId="0" borderId="0" xfId="3" applyFont="1" applyAlignment="1">
      <alignment horizontal="left"/>
    </xf>
    <xf numFmtId="0" fontId="94" fillId="0" borderId="0" xfId="3" applyFont="1" applyAlignment="1">
      <alignment horizontal="left" wrapText="1"/>
    </xf>
    <xf numFmtId="1" fontId="66" fillId="3" borderId="0" xfId="3" applyNumberFormat="1" applyFont="1" applyFill="1" applyAlignment="1">
      <alignment horizontal="left" vertical="top" wrapText="1"/>
    </xf>
    <xf numFmtId="164" fontId="111" fillId="3" borderId="0" xfId="1" applyNumberFormat="1" applyFont="1" applyFill="1" applyBorder="1" applyAlignment="1">
      <alignment horizontal="left"/>
    </xf>
    <xf numFmtId="1" fontId="66" fillId="3" borderId="32" xfId="3" applyNumberFormat="1" applyFont="1" applyFill="1" applyBorder="1" applyAlignment="1">
      <alignment horizontal="left" vertical="top" wrapText="1"/>
    </xf>
    <xf numFmtId="1" fontId="66" fillId="3" borderId="33" xfId="3" applyNumberFormat="1" applyFont="1" applyFill="1" applyBorder="1" applyAlignment="1">
      <alignment horizontal="left" vertical="top" wrapText="1"/>
    </xf>
    <xf numFmtId="0" fontId="66" fillId="3" borderId="33" xfId="3" applyFont="1" applyFill="1" applyBorder="1" applyAlignment="1">
      <alignment horizontal="left" vertical="top"/>
    </xf>
    <xf numFmtId="0" fontId="199" fillId="0" borderId="0" xfId="0" applyFont="1" applyAlignment="1">
      <alignment horizontal="left" vertical="center" wrapText="1"/>
    </xf>
    <xf numFmtId="0" fontId="66" fillId="3" borderId="13" xfId="0" applyFont="1" applyFill="1" applyBorder="1" applyAlignment="1">
      <alignment horizontal="left" vertical="top"/>
    </xf>
    <xf numFmtId="1" fontId="194" fillId="3" borderId="0" xfId="0" applyNumberFormat="1" applyFont="1" applyFill="1" applyAlignment="1">
      <alignment horizontal="left" vertical="top" wrapText="1"/>
    </xf>
    <xf numFmtId="1" fontId="53" fillId="0" borderId="0" xfId="0" applyNumberFormat="1" applyFont="1" applyAlignment="1">
      <alignment horizontal="center" vertical="top" wrapText="1"/>
    </xf>
    <xf numFmtId="1" fontId="53" fillId="0" borderId="0" xfId="0" applyNumberFormat="1" applyFont="1" applyAlignment="1">
      <alignment horizontal="center" vertical="center" wrapText="1"/>
    </xf>
    <xf numFmtId="1" fontId="194" fillId="3" borderId="0" xfId="0" applyNumberFormat="1" applyFont="1" applyFill="1" applyAlignment="1">
      <alignment horizontal="left" vertical="center" wrapText="1"/>
    </xf>
    <xf numFmtId="0" fontId="66" fillId="3" borderId="0" xfId="0" applyFont="1" applyFill="1" applyAlignment="1">
      <alignment horizontal="left" vertical="top"/>
    </xf>
    <xf numFmtId="1" fontId="66" fillId="3" borderId="29" xfId="0" applyNumberFormat="1" applyFont="1" applyFill="1" applyBorder="1" applyAlignment="1">
      <alignment horizontal="left" vertical="top" wrapText="1"/>
    </xf>
    <xf numFmtId="1" fontId="66" fillId="3" borderId="2" xfId="0" applyNumberFormat="1" applyFont="1" applyFill="1" applyBorder="1" applyAlignment="1">
      <alignment horizontal="left" vertical="top" wrapText="1"/>
    </xf>
    <xf numFmtId="1" fontId="91" fillId="0" borderId="29" xfId="0" applyNumberFormat="1" applyFont="1" applyBorder="1" applyAlignment="1">
      <alignment horizontal="left" wrapText="1"/>
    </xf>
    <xf numFmtId="0" fontId="211" fillId="3" borderId="2" xfId="0" applyFont="1" applyFill="1" applyBorder="1" applyAlignment="1">
      <alignment horizontal="center" vertical="center" wrapText="1"/>
    </xf>
    <xf numFmtId="0" fontId="204" fillId="0" borderId="0" xfId="0" applyFont="1" applyAlignment="1">
      <alignment horizontal="left" vertical="center" wrapText="1"/>
    </xf>
    <xf numFmtId="0" fontId="53" fillId="3" borderId="32" xfId="0" applyFont="1" applyFill="1" applyBorder="1" applyAlignment="1">
      <alignment horizontal="left" vertical="top" wrapText="1"/>
    </xf>
    <xf numFmtId="0" fontId="53" fillId="3" borderId="29" xfId="0" applyFont="1" applyFill="1" applyBorder="1" applyAlignment="1">
      <alignment horizontal="left" vertical="top" wrapText="1"/>
    </xf>
    <xf numFmtId="0" fontId="53" fillId="3" borderId="33" xfId="0" applyFont="1" applyFill="1" applyBorder="1" applyAlignment="1">
      <alignment horizontal="left" vertical="top" wrapText="1"/>
    </xf>
    <xf numFmtId="0" fontId="53" fillId="3" borderId="0" xfId="0" applyFont="1" applyFill="1" applyAlignment="1">
      <alignment horizontal="left" vertical="top" wrapText="1"/>
    </xf>
    <xf numFmtId="0" fontId="66" fillId="3" borderId="29" xfId="0" applyFont="1" applyFill="1" applyBorder="1" applyAlignment="1">
      <alignment horizontal="left" vertical="top" wrapText="1"/>
    </xf>
    <xf numFmtId="0" fontId="66" fillId="3" borderId="0" xfId="0" applyFont="1" applyFill="1" applyAlignment="1">
      <alignment horizontal="left" vertical="top" wrapText="1"/>
    </xf>
    <xf numFmtId="0" fontId="66" fillId="3" borderId="2" xfId="0" applyFont="1" applyFill="1" applyBorder="1" applyAlignment="1">
      <alignment horizontal="left" vertical="top" wrapText="1"/>
    </xf>
    <xf numFmtId="0" fontId="53" fillId="3" borderId="0" xfId="0" applyFont="1" applyFill="1" applyAlignment="1">
      <alignment horizontal="right" vertical="top"/>
    </xf>
    <xf numFmtId="0" fontId="53" fillId="3" borderId="0" xfId="0" applyFont="1" applyFill="1" applyAlignment="1">
      <alignment horizontal="justify" vertical="top" wrapText="1"/>
    </xf>
    <xf numFmtId="0" fontId="66" fillId="3" borderId="0" xfId="0" applyFont="1" applyFill="1" applyAlignment="1">
      <alignment horizontal="right" vertical="top" wrapText="1"/>
    </xf>
    <xf numFmtId="0" fontId="53" fillId="3" borderId="29" xfId="0" applyFont="1" applyFill="1" applyBorder="1" applyAlignment="1">
      <alignment horizontal="center" vertical="top" wrapText="1"/>
    </xf>
    <xf numFmtId="0" fontId="66" fillId="3" borderId="29" xfId="0" applyFont="1" applyFill="1" applyBorder="1" applyAlignment="1">
      <alignment vertical="top"/>
    </xf>
    <xf numFmtId="0" fontId="66" fillId="3" borderId="33" xfId="0" applyFont="1" applyFill="1" applyBorder="1" applyAlignment="1">
      <alignment horizontal="right" wrapText="1"/>
    </xf>
    <xf numFmtId="0" fontId="66" fillId="3" borderId="0" xfId="0" applyFont="1" applyFill="1" applyAlignment="1">
      <alignment horizontal="right" wrapText="1"/>
    </xf>
    <xf numFmtId="0" fontId="66" fillId="3" borderId="29" xfId="0" applyFont="1" applyFill="1" applyBorder="1" applyAlignment="1">
      <alignment horizontal="right" wrapText="1"/>
    </xf>
    <xf numFmtId="0" fontId="66" fillId="3" borderId="2" xfId="0" applyFont="1" applyFill="1" applyBorder="1" applyAlignment="1">
      <alignment horizontal="right" wrapText="1"/>
    </xf>
    <xf numFmtId="0" fontId="199" fillId="0" borderId="0" xfId="3" applyFont="1" applyAlignment="1">
      <alignment horizontal="left" wrapText="1"/>
    </xf>
    <xf numFmtId="1" fontId="211" fillId="3" borderId="2" xfId="3" applyNumberFormat="1" applyFont="1" applyFill="1" applyBorder="1" applyAlignment="1">
      <alignment horizontal="center" vertical="center" wrapText="1"/>
    </xf>
    <xf numFmtId="0" fontId="194" fillId="3" borderId="2" xfId="3" applyFont="1" applyFill="1" applyBorder="1" applyAlignment="1">
      <alignment horizontal="left"/>
    </xf>
    <xf numFmtId="0" fontId="66" fillId="0" borderId="0" xfId="3" applyFont="1" applyAlignment="1">
      <alignment horizontal="right" vertical="top" wrapText="1"/>
    </xf>
    <xf numFmtId="0" fontId="211" fillId="3" borderId="2" xfId="15" applyFont="1" applyFill="1" applyBorder="1" applyAlignment="1">
      <alignment horizontal="center" vertical="center"/>
    </xf>
    <xf numFmtId="0" fontId="53" fillId="0" borderId="0" xfId="15" applyFont="1" applyAlignment="1">
      <alignment horizontal="left"/>
    </xf>
    <xf numFmtId="0" fontId="66" fillId="3" borderId="33" xfId="0" applyFont="1" applyFill="1" applyBorder="1" applyAlignment="1">
      <alignment horizontal="left" vertical="top" wrapText="1"/>
    </xf>
    <xf numFmtId="0" fontId="66" fillId="3" borderId="36" xfId="0" applyFont="1" applyFill="1" applyBorder="1" applyAlignment="1">
      <alignment horizontal="left" vertical="top" wrapText="1"/>
    </xf>
    <xf numFmtId="0" fontId="66" fillId="3" borderId="33" xfId="0" applyFont="1" applyFill="1" applyBorder="1" applyAlignment="1">
      <alignment horizontal="left" vertical="top"/>
    </xf>
    <xf numFmtId="0" fontId="66" fillId="3" borderId="36" xfId="15" applyFont="1" applyFill="1" applyBorder="1" applyAlignment="1">
      <alignment horizontal="left" vertical="top" wrapText="1"/>
    </xf>
    <xf numFmtId="0" fontId="66" fillId="3" borderId="37" xfId="15" applyFont="1" applyFill="1" applyBorder="1" applyAlignment="1">
      <alignment horizontal="left" vertical="top" wrapText="1"/>
    </xf>
    <xf numFmtId="0" fontId="53" fillId="0" borderId="0" xfId="15" applyFont="1" applyAlignment="1">
      <alignment horizontal="left" vertical="top" wrapText="1"/>
    </xf>
    <xf numFmtId="0" fontId="66" fillId="0" borderId="29" xfId="19" applyFont="1" applyBorder="1" applyAlignment="1">
      <alignment vertical="center" textRotation="90" wrapText="1"/>
    </xf>
    <xf numFmtId="0" fontId="66" fillId="0" borderId="0" xfId="19" applyFont="1" applyAlignment="1">
      <alignment vertical="center" textRotation="90" wrapText="1"/>
    </xf>
    <xf numFmtId="0" fontId="66" fillId="0" borderId="2" xfId="19" applyFont="1" applyBorder="1" applyAlignment="1">
      <alignment vertical="center" textRotation="90" wrapText="1"/>
    </xf>
    <xf numFmtId="0" fontId="66" fillId="0" borderId="0" xfId="0" applyFont="1" applyAlignment="1">
      <alignment horizontal="left" wrapText="1"/>
    </xf>
    <xf numFmtId="0" fontId="53" fillId="3" borderId="2" xfId="0" applyFont="1" applyFill="1" applyBorder="1" applyAlignment="1">
      <alignment horizontal="center" vertical="top" wrapText="1"/>
    </xf>
    <xf numFmtId="0" fontId="66" fillId="3" borderId="13" xfId="0" applyFont="1" applyFill="1" applyBorder="1" applyAlignment="1">
      <alignment horizontal="left" vertical="top" wrapText="1"/>
    </xf>
    <xf numFmtId="0" fontId="53" fillId="3" borderId="13" xfId="0" applyFont="1" applyFill="1" applyBorder="1" applyAlignment="1">
      <alignment horizontal="left" vertical="top" wrapText="1"/>
    </xf>
    <xf numFmtId="0" fontId="194" fillId="3" borderId="0" xfId="0" applyFont="1" applyFill="1" applyAlignment="1">
      <alignment horizontal="left" vertical="center"/>
    </xf>
    <xf numFmtId="0" fontId="66" fillId="0" borderId="2" xfId="0" applyFont="1" applyBorder="1" applyAlignment="1">
      <alignment horizontal="left" wrapText="1"/>
    </xf>
    <xf numFmtId="0" fontId="66" fillId="3" borderId="32" xfId="0" applyFont="1" applyFill="1" applyBorder="1" applyAlignment="1">
      <alignment horizontal="left" vertical="top" wrapText="1"/>
    </xf>
    <xf numFmtId="0" fontId="66" fillId="3" borderId="35" xfId="0" applyFont="1" applyFill="1" applyBorder="1" applyAlignment="1">
      <alignment horizontal="left" vertical="top" wrapText="1"/>
    </xf>
    <xf numFmtId="0" fontId="111" fillId="0" borderId="0" xfId="0" applyFont="1" applyAlignment="1">
      <alignment horizontal="left" vertical="center" wrapText="1"/>
    </xf>
    <xf numFmtId="0" fontId="66" fillId="3" borderId="37" xfId="0" applyFont="1" applyFill="1" applyBorder="1" applyAlignment="1">
      <alignment horizontal="left" vertical="top" wrapText="1"/>
    </xf>
    <xf numFmtId="0" fontId="76" fillId="0" borderId="0" xfId="93" applyFont="1" applyAlignment="1">
      <alignment horizontal="center"/>
    </xf>
    <xf numFmtId="49" fontId="111" fillId="0" borderId="0" xfId="93" applyNumberFormat="1" applyFont="1" applyAlignment="1">
      <alignment horizontal="left" vertical="center" wrapText="1"/>
    </xf>
    <xf numFmtId="0" fontId="66" fillId="3" borderId="32" xfId="93" applyFont="1" applyFill="1" applyBorder="1" applyAlignment="1">
      <alignment horizontal="left" vertical="top"/>
    </xf>
    <xf numFmtId="0" fontId="66" fillId="3" borderId="29" xfId="93" applyFont="1" applyFill="1" applyBorder="1" applyAlignment="1">
      <alignment horizontal="left" vertical="top"/>
    </xf>
    <xf numFmtId="0" fontId="191" fillId="3" borderId="0" xfId="93" applyFont="1" applyFill="1" applyAlignment="1">
      <alignment horizontal="right" vertical="top" wrapText="1"/>
    </xf>
    <xf numFmtId="0" fontId="191" fillId="3" borderId="2" xfId="93" applyFont="1" applyFill="1" applyBorder="1" applyAlignment="1">
      <alignment horizontal="right" vertical="top" wrapText="1"/>
    </xf>
    <xf numFmtId="0" fontId="94" fillId="0" borderId="0" xfId="93" applyFont="1" applyAlignment="1">
      <alignment horizontal="left" vertical="top" wrapText="1"/>
    </xf>
    <xf numFmtId="3" fontId="102" fillId="0" borderId="0" xfId="93" applyNumberFormat="1" applyFont="1" applyAlignment="1">
      <alignment horizontal="center" wrapText="1"/>
    </xf>
    <xf numFmtId="0" fontId="102" fillId="0" borderId="0" xfId="93" applyFont="1" applyAlignment="1">
      <alignment horizontal="center" wrapText="1"/>
    </xf>
    <xf numFmtId="1" fontId="111" fillId="0" borderId="0" xfId="89" applyFont="1" applyProtection="1">
      <alignment horizontal="left"/>
    </xf>
    <xf numFmtId="0" fontId="102" fillId="3" borderId="0" xfId="93" applyFont="1" applyFill="1" applyAlignment="1">
      <alignment horizontal="center" wrapText="1"/>
    </xf>
    <xf numFmtId="49" fontId="174" fillId="3" borderId="29" xfId="93" applyNumberFormat="1" applyFont="1" applyFill="1" applyBorder="1" applyAlignment="1">
      <alignment horizontal="left" vertical="top" wrapText="1"/>
    </xf>
    <xf numFmtId="49" fontId="174" fillId="3" borderId="0" xfId="93" applyNumberFormat="1" applyFont="1" applyFill="1" applyAlignment="1">
      <alignment horizontal="left" vertical="top" wrapText="1"/>
    </xf>
    <xf numFmtId="49" fontId="174" fillId="3" borderId="2" xfId="93" applyNumberFormat="1" applyFont="1" applyFill="1" applyBorder="1" applyAlignment="1">
      <alignment horizontal="left" vertical="top" wrapText="1"/>
    </xf>
    <xf numFmtId="0" fontId="197" fillId="0" borderId="0" xfId="93" applyFont="1" applyAlignment="1">
      <alignment horizontal="left" vertical="center" wrapText="1"/>
    </xf>
    <xf numFmtId="0" fontId="76" fillId="0" borderId="0" xfId="93" applyFont="1" applyAlignment="1">
      <alignment horizontal="right" vertical="top"/>
    </xf>
    <xf numFmtId="0" fontId="76" fillId="0" borderId="0" xfId="93" applyFont="1" applyAlignment="1">
      <alignment horizontal="left" vertical="top" wrapText="1"/>
    </xf>
    <xf numFmtId="49" fontId="104" fillId="0" borderId="0" xfId="93" applyNumberFormat="1" applyFont="1" applyAlignment="1">
      <alignment horizontal="center" vertical="center" wrapText="1"/>
    </xf>
    <xf numFmtId="3" fontId="76" fillId="0" borderId="0" xfId="93" applyNumberFormat="1" applyFont="1" applyAlignment="1">
      <alignment horizontal="center"/>
    </xf>
    <xf numFmtId="0" fontId="187" fillId="0" borderId="29" xfId="0" applyFont="1" applyBorder="1" applyAlignment="1">
      <alignment horizontal="left" vertical="top" wrapText="1"/>
    </xf>
    <xf numFmtId="0" fontId="187" fillId="0" borderId="0" xfId="0" applyFont="1" applyAlignment="1">
      <alignment horizontal="left" vertical="top" wrapText="1"/>
    </xf>
    <xf numFmtId="0" fontId="197" fillId="0" borderId="0" xfId="0" applyFont="1" applyAlignment="1">
      <alignment horizontal="left"/>
    </xf>
    <xf numFmtId="0" fontId="54" fillId="0" borderId="0" xfId="3" applyFont="1" applyAlignment="1">
      <alignment horizontal="right" vertical="center"/>
    </xf>
    <xf numFmtId="0" fontId="187" fillId="3" borderId="29" xfId="0" applyFont="1" applyFill="1" applyBorder="1" applyAlignment="1">
      <alignment horizontal="left" vertical="top" wrapText="1"/>
    </xf>
    <xf numFmtId="0" fontId="211" fillId="3" borderId="0" xfId="0" applyFont="1" applyFill="1" applyAlignment="1">
      <alignment horizontal="center" wrapText="1"/>
    </xf>
    <xf numFmtId="0" fontId="187" fillId="3" borderId="0" xfId="0" applyFont="1" applyFill="1" applyAlignment="1">
      <alignment horizontal="left" vertical="top" wrapText="1"/>
    </xf>
    <xf numFmtId="0" fontId="66" fillId="3" borderId="29" xfId="0" applyFont="1" applyFill="1" applyBorder="1" applyAlignment="1">
      <alignment horizontal="center" vertical="top" wrapText="1"/>
    </xf>
    <xf numFmtId="0" fontId="66" fillId="3" borderId="0" xfId="0" applyFont="1" applyFill="1" applyAlignment="1">
      <alignment horizontal="center" vertical="top" wrapText="1"/>
    </xf>
    <xf numFmtId="0" fontId="66" fillId="3" borderId="2" xfId="0" applyFont="1" applyFill="1" applyBorder="1" applyAlignment="1">
      <alignment horizontal="center" vertical="top" wrapText="1"/>
    </xf>
    <xf numFmtId="0" fontId="53" fillId="0" borderId="2" xfId="0" applyFont="1" applyBorder="1" applyAlignment="1">
      <alignment vertical="top"/>
    </xf>
    <xf numFmtId="0" fontId="91" fillId="3" borderId="0" xfId="0" applyFont="1" applyFill="1" applyAlignment="1">
      <alignment horizontal="left" vertical="top" wrapText="1"/>
    </xf>
    <xf numFmtId="0" fontId="111" fillId="0" borderId="0" xfId="0" applyFont="1" applyAlignment="1">
      <alignment horizontal="left" wrapText="1"/>
    </xf>
    <xf numFmtId="0" fontId="53" fillId="0" borderId="29" xfId="0" applyFont="1" applyBorder="1" applyAlignment="1">
      <alignment vertical="top"/>
    </xf>
    <xf numFmtId="3" fontId="57" fillId="0" borderId="0" xfId="0" applyNumberFormat="1" applyFont="1" applyAlignment="1">
      <alignment horizontal="center" vertical="center"/>
    </xf>
    <xf numFmtId="0" fontId="57" fillId="0" borderId="0" xfId="0" applyFont="1" applyAlignment="1">
      <alignment horizontal="center" vertical="center"/>
    </xf>
    <xf numFmtId="0" fontId="53" fillId="0" borderId="0" xfId="0" applyFont="1" applyAlignment="1">
      <alignment horizontal="center" vertical="top" wrapText="1"/>
    </xf>
    <xf numFmtId="0" fontId="99" fillId="0" borderId="0" xfId="0" applyFont="1" applyAlignment="1">
      <alignment horizontal="center" wrapText="1"/>
    </xf>
    <xf numFmtId="1" fontId="53" fillId="0" borderId="0" xfId="0" applyNumberFormat="1" applyFont="1" applyAlignment="1">
      <alignment horizontal="center"/>
    </xf>
    <xf numFmtId="0" fontId="66" fillId="3" borderId="0" xfId="0" applyFont="1" applyFill="1" applyAlignment="1">
      <alignment horizontal="left" wrapText="1"/>
    </xf>
    <xf numFmtId="0" fontId="53" fillId="0" borderId="29" xfId="0" applyFont="1" applyBorder="1" applyAlignment="1">
      <alignment horizontal="left"/>
    </xf>
    <xf numFmtId="0" fontId="66" fillId="3" borderId="2" xfId="3" applyFont="1" applyFill="1" applyBorder="1" applyAlignment="1">
      <alignment horizontal="left" vertical="center" wrapText="1"/>
    </xf>
    <xf numFmtId="0" fontId="105" fillId="0" borderId="0" xfId="3" applyFont="1" applyAlignment="1">
      <alignment horizontal="center"/>
    </xf>
    <xf numFmtId="3" fontId="105" fillId="0" borderId="0" xfId="3" applyNumberFormat="1" applyFont="1" applyAlignment="1">
      <alignment horizontal="center"/>
    </xf>
    <xf numFmtId="0" fontId="194" fillId="3" borderId="0" xfId="3" applyFont="1" applyFill="1" applyAlignment="1">
      <alignment horizontal="left" wrapText="1"/>
    </xf>
    <xf numFmtId="3" fontId="111" fillId="0" borderId="0" xfId="3" applyNumberFormat="1" applyFont="1" applyAlignment="1">
      <alignment horizontal="left"/>
    </xf>
    <xf numFmtId="0" fontId="58" fillId="0" borderId="0" xfId="3" applyFont="1" applyAlignment="1">
      <alignment horizontal="left" wrapText="1"/>
    </xf>
    <xf numFmtId="0" fontId="199" fillId="0" borderId="0" xfId="3" applyFont="1" applyAlignment="1">
      <alignment horizontal="left" vertical="center" wrapText="1"/>
    </xf>
    <xf numFmtId="3" fontId="194" fillId="0" borderId="0" xfId="3" applyNumberFormat="1" applyFont="1" applyAlignment="1">
      <alignment horizontal="left" vertical="center"/>
    </xf>
    <xf numFmtId="3" fontId="194" fillId="0" borderId="0" xfId="3" applyNumberFormat="1" applyFont="1" applyAlignment="1">
      <alignment horizontal="left"/>
    </xf>
    <xf numFmtId="3" fontId="111" fillId="0" borderId="0" xfId="3" applyNumberFormat="1" applyFont="1" applyAlignment="1">
      <alignment horizontal="left" vertical="center"/>
    </xf>
    <xf numFmtId="0" fontId="199" fillId="0" borderId="0" xfId="3" applyFont="1" applyAlignment="1">
      <alignment vertical="center"/>
    </xf>
    <xf numFmtId="0" fontId="194" fillId="3" borderId="0" xfId="3" applyFont="1" applyFill="1" applyAlignment="1">
      <alignment horizontal="left" vertical="center" wrapText="1"/>
    </xf>
    <xf numFmtId="0" fontId="111" fillId="0" borderId="0" xfId="57" applyFont="1" applyAlignment="1">
      <alignment horizontal="left"/>
    </xf>
    <xf numFmtId="0" fontId="199" fillId="0" borderId="0" xfId="57" applyFont="1" applyAlignment="1">
      <alignment horizontal="left" vertical="center" wrapText="1"/>
    </xf>
    <xf numFmtId="0" fontId="66" fillId="3" borderId="2" xfId="57" applyFont="1" applyFill="1" applyBorder="1" applyAlignment="1">
      <alignment horizontal="left" vertical="top"/>
    </xf>
    <xf numFmtId="0" fontId="66" fillId="3" borderId="29" xfId="57" applyFont="1" applyFill="1" applyBorder="1" applyAlignment="1">
      <alignment horizontal="left" vertical="top"/>
    </xf>
    <xf numFmtId="0" fontId="66" fillId="3" borderId="35" xfId="57" applyFont="1" applyFill="1" applyBorder="1" applyAlignment="1">
      <alignment horizontal="left" vertical="top"/>
    </xf>
    <xf numFmtId="0" fontId="66" fillId="3" borderId="32" xfId="57" applyFont="1" applyFill="1" applyBorder="1" applyAlignment="1">
      <alignment horizontal="left" vertical="top"/>
    </xf>
    <xf numFmtId="0" fontId="59" fillId="0" borderId="0" xfId="3" applyFont="1" applyAlignment="1">
      <alignment horizontal="center"/>
    </xf>
    <xf numFmtId="0" fontId="194" fillId="3" borderId="0" xfId="3" applyFont="1" applyFill="1" applyAlignment="1">
      <alignment horizontal="left" vertical="center"/>
    </xf>
  </cellXfs>
  <cellStyles count="1542">
    <cellStyle name="$l0 %" xfId="95" xr:uid="{00000000-0005-0000-0000-000000000000}"/>
    <cellStyle name="$l0 % 2" xfId="96" xr:uid="{00000000-0005-0000-0000-000001000000}"/>
    <cellStyle name="$l0 % 2 2" xfId="97" xr:uid="{00000000-0005-0000-0000-000002000000}"/>
    <cellStyle name="$l0 % 2 3" xfId="98" xr:uid="{00000000-0005-0000-0000-000003000000}"/>
    <cellStyle name="$l0 % 2 4" xfId="99" xr:uid="{00000000-0005-0000-0000-000004000000}"/>
    <cellStyle name="$l0 % 2 5" xfId="100" xr:uid="{00000000-0005-0000-0000-000005000000}"/>
    <cellStyle name="$l0 % 2 6" xfId="101" xr:uid="{00000000-0005-0000-0000-000006000000}"/>
    <cellStyle name="$l0 % 2 7" xfId="102" xr:uid="{00000000-0005-0000-0000-000007000000}"/>
    <cellStyle name="$l0 % 3" xfId="103" xr:uid="{00000000-0005-0000-0000-000008000000}"/>
    <cellStyle name="$l0 % 3 2" xfId="104" xr:uid="{00000000-0005-0000-0000-000009000000}"/>
    <cellStyle name="$l0 % 3 3" xfId="105" xr:uid="{00000000-0005-0000-0000-00000A000000}"/>
    <cellStyle name="$l0 % 3 4" xfId="106" xr:uid="{00000000-0005-0000-0000-00000B000000}"/>
    <cellStyle name="$l0 % 3 5" xfId="107" xr:uid="{00000000-0005-0000-0000-00000C000000}"/>
    <cellStyle name="$l0 % 3 6" xfId="108" xr:uid="{00000000-0005-0000-0000-00000D000000}"/>
    <cellStyle name="$l0 % 3 7" xfId="109" xr:uid="{00000000-0005-0000-0000-00000E000000}"/>
    <cellStyle name="$l0 % 4" xfId="110" xr:uid="{00000000-0005-0000-0000-00000F000000}"/>
    <cellStyle name="$l0 % 5" xfId="111" xr:uid="{00000000-0005-0000-0000-000010000000}"/>
    <cellStyle name="$l0 % 6" xfId="112" xr:uid="{00000000-0005-0000-0000-000011000000}"/>
    <cellStyle name="$l0 % 7" xfId="113" xr:uid="{00000000-0005-0000-0000-000012000000}"/>
    <cellStyle name="$l0 % 8" xfId="114" xr:uid="{00000000-0005-0000-0000-000013000000}"/>
    <cellStyle name="$l0 % 9" xfId="115" xr:uid="{00000000-0005-0000-0000-000014000000}"/>
    <cellStyle name="$l0 Dec" xfId="116" xr:uid="{00000000-0005-0000-0000-000015000000}"/>
    <cellStyle name="$l0 Dec 2" xfId="117" xr:uid="{00000000-0005-0000-0000-000016000000}"/>
    <cellStyle name="$l0 Dec 2 2" xfId="118" xr:uid="{00000000-0005-0000-0000-000017000000}"/>
    <cellStyle name="$l0 Dec 2 3" xfId="119" xr:uid="{00000000-0005-0000-0000-000018000000}"/>
    <cellStyle name="$l0 Dec 2 4" xfId="120" xr:uid="{00000000-0005-0000-0000-000019000000}"/>
    <cellStyle name="$l0 Dec 2 5" xfId="121" xr:uid="{00000000-0005-0000-0000-00001A000000}"/>
    <cellStyle name="$l0 Dec 2 6" xfId="122" xr:uid="{00000000-0005-0000-0000-00001B000000}"/>
    <cellStyle name="$l0 Dec 2 7" xfId="123" xr:uid="{00000000-0005-0000-0000-00001C000000}"/>
    <cellStyle name="$l0 Dec 3" xfId="124" xr:uid="{00000000-0005-0000-0000-00001D000000}"/>
    <cellStyle name="$l0 Dec 3 2" xfId="125" xr:uid="{00000000-0005-0000-0000-00001E000000}"/>
    <cellStyle name="$l0 Dec 3 3" xfId="126" xr:uid="{00000000-0005-0000-0000-00001F000000}"/>
    <cellStyle name="$l0 Dec 3 4" xfId="127" xr:uid="{00000000-0005-0000-0000-000020000000}"/>
    <cellStyle name="$l0 Dec 3 5" xfId="128" xr:uid="{00000000-0005-0000-0000-000021000000}"/>
    <cellStyle name="$l0 Dec 3 6" xfId="129" xr:uid="{00000000-0005-0000-0000-000022000000}"/>
    <cellStyle name="$l0 Dec 3 7" xfId="130" xr:uid="{00000000-0005-0000-0000-000023000000}"/>
    <cellStyle name="$l0 Dec 4" xfId="131" xr:uid="{00000000-0005-0000-0000-000024000000}"/>
    <cellStyle name="$l0 Dec 5" xfId="132" xr:uid="{00000000-0005-0000-0000-000025000000}"/>
    <cellStyle name="$l0 Dec 6" xfId="133" xr:uid="{00000000-0005-0000-0000-000026000000}"/>
    <cellStyle name="$l0 Dec 7" xfId="134" xr:uid="{00000000-0005-0000-0000-000027000000}"/>
    <cellStyle name="$l0 Dec 8" xfId="135" xr:uid="{00000000-0005-0000-0000-000028000000}"/>
    <cellStyle name="$l0 Dec 9" xfId="136" xr:uid="{00000000-0005-0000-0000-000029000000}"/>
    <cellStyle name="$l0 No" xfId="137" xr:uid="{00000000-0005-0000-0000-00002A000000}"/>
    <cellStyle name="$l0 No 2" xfId="138" xr:uid="{00000000-0005-0000-0000-00002B000000}"/>
    <cellStyle name="$l0 No 2 2" xfId="139" xr:uid="{00000000-0005-0000-0000-00002C000000}"/>
    <cellStyle name="$l0 No 2 3" xfId="140" xr:uid="{00000000-0005-0000-0000-00002D000000}"/>
    <cellStyle name="$l0 No 2 4" xfId="141" xr:uid="{00000000-0005-0000-0000-00002E000000}"/>
    <cellStyle name="$l0 No 2 5" xfId="142" xr:uid="{00000000-0005-0000-0000-00002F000000}"/>
    <cellStyle name="$l0 No 2 6" xfId="143" xr:uid="{00000000-0005-0000-0000-000030000000}"/>
    <cellStyle name="$l0 No 2 7" xfId="144" xr:uid="{00000000-0005-0000-0000-000031000000}"/>
    <cellStyle name="$l0 No 3" xfId="145" xr:uid="{00000000-0005-0000-0000-000032000000}"/>
    <cellStyle name="$l0 No 3 2" xfId="146" xr:uid="{00000000-0005-0000-0000-000033000000}"/>
    <cellStyle name="$l0 No 3 3" xfId="147" xr:uid="{00000000-0005-0000-0000-000034000000}"/>
    <cellStyle name="$l0 No 3 4" xfId="148" xr:uid="{00000000-0005-0000-0000-000035000000}"/>
    <cellStyle name="$l0 No 3 5" xfId="149" xr:uid="{00000000-0005-0000-0000-000036000000}"/>
    <cellStyle name="$l0 No 3 6" xfId="150" xr:uid="{00000000-0005-0000-0000-000037000000}"/>
    <cellStyle name="$l0 No 3 7" xfId="151" xr:uid="{00000000-0005-0000-0000-000038000000}"/>
    <cellStyle name="$l0 No 4" xfId="152" xr:uid="{00000000-0005-0000-0000-000039000000}"/>
    <cellStyle name="$l0 No 5" xfId="153" xr:uid="{00000000-0005-0000-0000-00003A000000}"/>
    <cellStyle name="$l0 No 6" xfId="154" xr:uid="{00000000-0005-0000-0000-00003B000000}"/>
    <cellStyle name="$l0 No 7" xfId="155" xr:uid="{00000000-0005-0000-0000-00003C000000}"/>
    <cellStyle name="$l0 No 8" xfId="156" xr:uid="{00000000-0005-0000-0000-00003D000000}"/>
    <cellStyle name="$l0 No 9" xfId="157" xr:uid="{00000000-0005-0000-0000-00003E000000}"/>
    <cellStyle name="$l0 Row" xfId="89" xr:uid="{00000000-0005-0000-0000-00003F000000}"/>
    <cellStyle name="$l1 %" xfId="158" xr:uid="{00000000-0005-0000-0000-000040000000}"/>
    <cellStyle name="$l1 % 2" xfId="159" xr:uid="{00000000-0005-0000-0000-000041000000}"/>
    <cellStyle name="$l1 % 2 2" xfId="160" xr:uid="{00000000-0005-0000-0000-000042000000}"/>
    <cellStyle name="$l1 % 2 3" xfId="161" xr:uid="{00000000-0005-0000-0000-000043000000}"/>
    <cellStyle name="$l1 % 2 4" xfId="162" xr:uid="{00000000-0005-0000-0000-000044000000}"/>
    <cellStyle name="$l1 % 2 5" xfId="163" xr:uid="{00000000-0005-0000-0000-000045000000}"/>
    <cellStyle name="$l1 % 2 6" xfId="164" xr:uid="{00000000-0005-0000-0000-000046000000}"/>
    <cellStyle name="$l1 % 2 7" xfId="165" xr:uid="{00000000-0005-0000-0000-000047000000}"/>
    <cellStyle name="$l1 % 3" xfId="166" xr:uid="{00000000-0005-0000-0000-000048000000}"/>
    <cellStyle name="$l1 % 3 2" xfId="167" xr:uid="{00000000-0005-0000-0000-000049000000}"/>
    <cellStyle name="$l1 % 3 3" xfId="168" xr:uid="{00000000-0005-0000-0000-00004A000000}"/>
    <cellStyle name="$l1 % 3 4" xfId="169" xr:uid="{00000000-0005-0000-0000-00004B000000}"/>
    <cellStyle name="$l1 % 3 5" xfId="170" xr:uid="{00000000-0005-0000-0000-00004C000000}"/>
    <cellStyle name="$l1 % 3 6" xfId="171" xr:uid="{00000000-0005-0000-0000-00004D000000}"/>
    <cellStyle name="$l1 % 3 7" xfId="172" xr:uid="{00000000-0005-0000-0000-00004E000000}"/>
    <cellStyle name="$l1 % 4" xfId="173" xr:uid="{00000000-0005-0000-0000-00004F000000}"/>
    <cellStyle name="$l1 % 5" xfId="174" xr:uid="{00000000-0005-0000-0000-000050000000}"/>
    <cellStyle name="$l1 % 6" xfId="175" xr:uid="{00000000-0005-0000-0000-000051000000}"/>
    <cellStyle name="$l1 % 7" xfId="176" xr:uid="{00000000-0005-0000-0000-000052000000}"/>
    <cellStyle name="$l1 % 8" xfId="177" xr:uid="{00000000-0005-0000-0000-000053000000}"/>
    <cellStyle name="$l1 % 9" xfId="178" xr:uid="{00000000-0005-0000-0000-000054000000}"/>
    <cellStyle name="$l1 No" xfId="179" xr:uid="{00000000-0005-0000-0000-000055000000}"/>
    <cellStyle name="$l1 No 2" xfId="180" xr:uid="{00000000-0005-0000-0000-000056000000}"/>
    <cellStyle name="$l1 No 2 2" xfId="181" xr:uid="{00000000-0005-0000-0000-000057000000}"/>
    <cellStyle name="$l1 No 2 3" xfId="182" xr:uid="{00000000-0005-0000-0000-000058000000}"/>
    <cellStyle name="$l1 No 2 4" xfId="183" xr:uid="{00000000-0005-0000-0000-000059000000}"/>
    <cellStyle name="$l1 No 2 5" xfId="184" xr:uid="{00000000-0005-0000-0000-00005A000000}"/>
    <cellStyle name="$l1 No 2 6" xfId="185" xr:uid="{00000000-0005-0000-0000-00005B000000}"/>
    <cellStyle name="$l1 No 2 7" xfId="186" xr:uid="{00000000-0005-0000-0000-00005C000000}"/>
    <cellStyle name="$l1 No 3" xfId="187" xr:uid="{00000000-0005-0000-0000-00005D000000}"/>
    <cellStyle name="$l1 No 3 2" xfId="188" xr:uid="{00000000-0005-0000-0000-00005E000000}"/>
    <cellStyle name="$l1 No 3 3" xfId="189" xr:uid="{00000000-0005-0000-0000-00005F000000}"/>
    <cellStyle name="$l1 No 3 4" xfId="190" xr:uid="{00000000-0005-0000-0000-000060000000}"/>
    <cellStyle name="$l1 No 3 5" xfId="191" xr:uid="{00000000-0005-0000-0000-000061000000}"/>
    <cellStyle name="$l1 No 3 6" xfId="192" xr:uid="{00000000-0005-0000-0000-000062000000}"/>
    <cellStyle name="$l1 No 3 7" xfId="193" xr:uid="{00000000-0005-0000-0000-000063000000}"/>
    <cellStyle name="$l1 No 4" xfId="194" xr:uid="{00000000-0005-0000-0000-000064000000}"/>
    <cellStyle name="$l1 No 5" xfId="195" xr:uid="{00000000-0005-0000-0000-000065000000}"/>
    <cellStyle name="$l1 No 6" xfId="196" xr:uid="{00000000-0005-0000-0000-000066000000}"/>
    <cellStyle name="$l1 No 7" xfId="197" xr:uid="{00000000-0005-0000-0000-000067000000}"/>
    <cellStyle name="$l1 No 8" xfId="198" xr:uid="{00000000-0005-0000-0000-000068000000}"/>
    <cellStyle name="$l1 No 9" xfId="199" xr:uid="{00000000-0005-0000-0000-000069000000}"/>
    <cellStyle name="$l1 Row" xfId="90" xr:uid="{00000000-0005-0000-0000-00006A000000}"/>
    <cellStyle name="$l2 %" xfId="200" xr:uid="{00000000-0005-0000-0000-00006B000000}"/>
    <cellStyle name="$l2 % 2" xfId="201" xr:uid="{00000000-0005-0000-0000-00006C000000}"/>
    <cellStyle name="$l2 % 2 2" xfId="202" xr:uid="{00000000-0005-0000-0000-00006D000000}"/>
    <cellStyle name="$l2 % 2 3" xfId="203" xr:uid="{00000000-0005-0000-0000-00006E000000}"/>
    <cellStyle name="$l2 % 2 4" xfId="204" xr:uid="{00000000-0005-0000-0000-00006F000000}"/>
    <cellStyle name="$l2 % 2 5" xfId="205" xr:uid="{00000000-0005-0000-0000-000070000000}"/>
    <cellStyle name="$l2 % 2 6" xfId="206" xr:uid="{00000000-0005-0000-0000-000071000000}"/>
    <cellStyle name="$l2 % 2 7" xfId="207" xr:uid="{00000000-0005-0000-0000-000072000000}"/>
    <cellStyle name="$l2 % 3" xfId="208" xr:uid="{00000000-0005-0000-0000-000073000000}"/>
    <cellStyle name="$l2 % 3 2" xfId="209" xr:uid="{00000000-0005-0000-0000-000074000000}"/>
    <cellStyle name="$l2 % 3 3" xfId="210" xr:uid="{00000000-0005-0000-0000-000075000000}"/>
    <cellStyle name="$l2 % 3 4" xfId="211" xr:uid="{00000000-0005-0000-0000-000076000000}"/>
    <cellStyle name="$l2 % 3 5" xfId="212" xr:uid="{00000000-0005-0000-0000-000077000000}"/>
    <cellStyle name="$l2 % 3 6" xfId="213" xr:uid="{00000000-0005-0000-0000-000078000000}"/>
    <cellStyle name="$l2 % 3 7" xfId="214" xr:uid="{00000000-0005-0000-0000-000079000000}"/>
    <cellStyle name="$l2 % 4" xfId="215" xr:uid="{00000000-0005-0000-0000-00007A000000}"/>
    <cellStyle name="$l2 % 5" xfId="216" xr:uid="{00000000-0005-0000-0000-00007B000000}"/>
    <cellStyle name="$l2 % 6" xfId="217" xr:uid="{00000000-0005-0000-0000-00007C000000}"/>
    <cellStyle name="$l2 % 7" xfId="218" xr:uid="{00000000-0005-0000-0000-00007D000000}"/>
    <cellStyle name="$l2 % 8" xfId="219" xr:uid="{00000000-0005-0000-0000-00007E000000}"/>
    <cellStyle name="$l2 % 9" xfId="220" xr:uid="{00000000-0005-0000-0000-00007F000000}"/>
    <cellStyle name="$l2 No" xfId="221" xr:uid="{00000000-0005-0000-0000-000080000000}"/>
    <cellStyle name="$l2 No 2" xfId="222" xr:uid="{00000000-0005-0000-0000-000081000000}"/>
    <cellStyle name="$l2 No 2 2" xfId="223" xr:uid="{00000000-0005-0000-0000-000082000000}"/>
    <cellStyle name="$l2 No 2 3" xfId="224" xr:uid="{00000000-0005-0000-0000-000083000000}"/>
    <cellStyle name="$l2 No 2 4" xfId="225" xr:uid="{00000000-0005-0000-0000-000084000000}"/>
    <cellStyle name="$l2 No 2 5" xfId="226" xr:uid="{00000000-0005-0000-0000-000085000000}"/>
    <cellStyle name="$l2 No 2 6" xfId="227" xr:uid="{00000000-0005-0000-0000-000086000000}"/>
    <cellStyle name="$l2 No 2 7" xfId="228" xr:uid="{00000000-0005-0000-0000-000087000000}"/>
    <cellStyle name="$l2 No 3" xfId="229" xr:uid="{00000000-0005-0000-0000-000088000000}"/>
    <cellStyle name="$l2 No 3 2" xfId="230" xr:uid="{00000000-0005-0000-0000-000089000000}"/>
    <cellStyle name="$l2 No 3 3" xfId="231" xr:uid="{00000000-0005-0000-0000-00008A000000}"/>
    <cellStyle name="$l2 No 3 4" xfId="232" xr:uid="{00000000-0005-0000-0000-00008B000000}"/>
    <cellStyle name="$l2 No 3 5" xfId="233" xr:uid="{00000000-0005-0000-0000-00008C000000}"/>
    <cellStyle name="$l2 No 3 6" xfId="234" xr:uid="{00000000-0005-0000-0000-00008D000000}"/>
    <cellStyle name="$l2 No 3 7" xfId="235" xr:uid="{00000000-0005-0000-0000-00008E000000}"/>
    <cellStyle name="$l2 No 4" xfId="236" xr:uid="{00000000-0005-0000-0000-00008F000000}"/>
    <cellStyle name="$l2 No 5" xfId="237" xr:uid="{00000000-0005-0000-0000-000090000000}"/>
    <cellStyle name="$l2 No 6" xfId="238" xr:uid="{00000000-0005-0000-0000-000091000000}"/>
    <cellStyle name="$l2 No 7" xfId="239" xr:uid="{00000000-0005-0000-0000-000092000000}"/>
    <cellStyle name="$l2 No 8" xfId="240" xr:uid="{00000000-0005-0000-0000-000093000000}"/>
    <cellStyle name="$l2 No 9" xfId="241" xr:uid="{00000000-0005-0000-0000-000094000000}"/>
    <cellStyle name="$l2 Row" xfId="242" xr:uid="{00000000-0005-0000-0000-000095000000}"/>
    <cellStyle name="$l2 Row 10" xfId="243" xr:uid="{00000000-0005-0000-0000-000096000000}"/>
    <cellStyle name="$l2 Row 11" xfId="244" xr:uid="{00000000-0005-0000-0000-000097000000}"/>
    <cellStyle name="$l2 Row 2" xfId="245" xr:uid="{00000000-0005-0000-0000-000098000000}"/>
    <cellStyle name="$l2 Row 2 2" xfId="246" xr:uid="{00000000-0005-0000-0000-000099000000}"/>
    <cellStyle name="$l2 Row 2 3" xfId="247" xr:uid="{00000000-0005-0000-0000-00009A000000}"/>
    <cellStyle name="$l2 Row 2 4" xfId="248" xr:uid="{00000000-0005-0000-0000-00009B000000}"/>
    <cellStyle name="$l2 Row 2 5" xfId="249" xr:uid="{00000000-0005-0000-0000-00009C000000}"/>
    <cellStyle name="$l2 Row 2 6" xfId="250" xr:uid="{00000000-0005-0000-0000-00009D000000}"/>
    <cellStyle name="$l2 Row 2 7" xfId="251" xr:uid="{00000000-0005-0000-0000-00009E000000}"/>
    <cellStyle name="$l2 Row 2 8" xfId="252" xr:uid="{00000000-0005-0000-0000-00009F000000}"/>
    <cellStyle name="$l2 Row 3" xfId="253" xr:uid="{00000000-0005-0000-0000-0000A0000000}"/>
    <cellStyle name="$l2 Row 3 2" xfId="254" xr:uid="{00000000-0005-0000-0000-0000A1000000}"/>
    <cellStyle name="$l2 Row 3 3" xfId="255" xr:uid="{00000000-0005-0000-0000-0000A2000000}"/>
    <cellStyle name="$l2 Row 3 4" xfId="256" xr:uid="{00000000-0005-0000-0000-0000A3000000}"/>
    <cellStyle name="$l2 Row 3 5" xfId="257" xr:uid="{00000000-0005-0000-0000-0000A4000000}"/>
    <cellStyle name="$l2 Row 3 6" xfId="258" xr:uid="{00000000-0005-0000-0000-0000A5000000}"/>
    <cellStyle name="$l2 Row 3 7" xfId="259" xr:uid="{00000000-0005-0000-0000-0000A6000000}"/>
    <cellStyle name="$l2 Row 3 8" xfId="260" xr:uid="{00000000-0005-0000-0000-0000A7000000}"/>
    <cellStyle name="$l2 Row 4" xfId="261" xr:uid="{00000000-0005-0000-0000-0000A8000000}"/>
    <cellStyle name="$l2 Row 5" xfId="262" xr:uid="{00000000-0005-0000-0000-0000A9000000}"/>
    <cellStyle name="$l2 Row 6" xfId="263" xr:uid="{00000000-0005-0000-0000-0000AA000000}"/>
    <cellStyle name="$l2 Row 7" xfId="264" xr:uid="{00000000-0005-0000-0000-0000AB000000}"/>
    <cellStyle name="$l2 Row 8" xfId="265" xr:uid="{00000000-0005-0000-0000-0000AC000000}"/>
    <cellStyle name="$l2 Row 9" xfId="266" xr:uid="{00000000-0005-0000-0000-0000AD000000}"/>
    <cellStyle name="$u0 %" xfId="267" xr:uid="{00000000-0005-0000-0000-0000AE000000}"/>
    <cellStyle name="$u0 % 2" xfId="268" xr:uid="{00000000-0005-0000-0000-0000AF000000}"/>
    <cellStyle name="$u0 % 2 2" xfId="269" xr:uid="{00000000-0005-0000-0000-0000B0000000}"/>
    <cellStyle name="$u0 % 2 3" xfId="270" xr:uid="{00000000-0005-0000-0000-0000B1000000}"/>
    <cellStyle name="$u0 % 2 4" xfId="271" xr:uid="{00000000-0005-0000-0000-0000B2000000}"/>
    <cellStyle name="$u0 % 2 5" xfId="272" xr:uid="{00000000-0005-0000-0000-0000B3000000}"/>
    <cellStyle name="$u0 % 2 6" xfId="273" xr:uid="{00000000-0005-0000-0000-0000B4000000}"/>
    <cellStyle name="$u0 % 2 7" xfId="274" xr:uid="{00000000-0005-0000-0000-0000B5000000}"/>
    <cellStyle name="$u0 % 3" xfId="275" xr:uid="{00000000-0005-0000-0000-0000B6000000}"/>
    <cellStyle name="$u0 % 3 2" xfId="276" xr:uid="{00000000-0005-0000-0000-0000B7000000}"/>
    <cellStyle name="$u0 % 3 3" xfId="277" xr:uid="{00000000-0005-0000-0000-0000B8000000}"/>
    <cellStyle name="$u0 % 3 4" xfId="278" xr:uid="{00000000-0005-0000-0000-0000B9000000}"/>
    <cellStyle name="$u0 % 3 5" xfId="279" xr:uid="{00000000-0005-0000-0000-0000BA000000}"/>
    <cellStyle name="$u0 % 3 6" xfId="280" xr:uid="{00000000-0005-0000-0000-0000BB000000}"/>
    <cellStyle name="$u0 % 3 7" xfId="281" xr:uid="{00000000-0005-0000-0000-0000BC000000}"/>
    <cellStyle name="$u0 % 4" xfId="282" xr:uid="{00000000-0005-0000-0000-0000BD000000}"/>
    <cellStyle name="$u0 % 5" xfId="283" xr:uid="{00000000-0005-0000-0000-0000BE000000}"/>
    <cellStyle name="$u0 % 6" xfId="284" xr:uid="{00000000-0005-0000-0000-0000BF000000}"/>
    <cellStyle name="$u0 % 7" xfId="285" xr:uid="{00000000-0005-0000-0000-0000C0000000}"/>
    <cellStyle name="$u0 % 8" xfId="286" xr:uid="{00000000-0005-0000-0000-0000C1000000}"/>
    <cellStyle name="$u0 % 9" xfId="287" xr:uid="{00000000-0005-0000-0000-0000C2000000}"/>
    <cellStyle name="$u0 No" xfId="288" xr:uid="{00000000-0005-0000-0000-0000C3000000}"/>
    <cellStyle name="$u0 No 2" xfId="289" xr:uid="{00000000-0005-0000-0000-0000C4000000}"/>
    <cellStyle name="$u0 No 2 2" xfId="290" xr:uid="{00000000-0005-0000-0000-0000C5000000}"/>
    <cellStyle name="$u0 No 2 3" xfId="291" xr:uid="{00000000-0005-0000-0000-0000C6000000}"/>
    <cellStyle name="$u0 No 2 4" xfId="292" xr:uid="{00000000-0005-0000-0000-0000C7000000}"/>
    <cellStyle name="$u0 No 2 5" xfId="293" xr:uid="{00000000-0005-0000-0000-0000C8000000}"/>
    <cellStyle name="$u0 No 2 6" xfId="294" xr:uid="{00000000-0005-0000-0000-0000C9000000}"/>
    <cellStyle name="$u0 No 2 7" xfId="295" xr:uid="{00000000-0005-0000-0000-0000CA000000}"/>
    <cellStyle name="$u0 No 3" xfId="296" xr:uid="{00000000-0005-0000-0000-0000CB000000}"/>
    <cellStyle name="$u0 No 3 2" xfId="297" xr:uid="{00000000-0005-0000-0000-0000CC000000}"/>
    <cellStyle name="$u0 No 3 3" xfId="298" xr:uid="{00000000-0005-0000-0000-0000CD000000}"/>
    <cellStyle name="$u0 No 3 4" xfId="299" xr:uid="{00000000-0005-0000-0000-0000CE000000}"/>
    <cellStyle name="$u0 No 3 5" xfId="300" xr:uid="{00000000-0005-0000-0000-0000CF000000}"/>
    <cellStyle name="$u0 No 3 6" xfId="301" xr:uid="{00000000-0005-0000-0000-0000D0000000}"/>
    <cellStyle name="$u0 No 3 7" xfId="302" xr:uid="{00000000-0005-0000-0000-0000D1000000}"/>
    <cellStyle name="$u0 No 4" xfId="303" xr:uid="{00000000-0005-0000-0000-0000D2000000}"/>
    <cellStyle name="$u0 No 5" xfId="304" xr:uid="{00000000-0005-0000-0000-0000D3000000}"/>
    <cellStyle name="$u0 No 6" xfId="305" xr:uid="{00000000-0005-0000-0000-0000D4000000}"/>
    <cellStyle name="$u0 No 7" xfId="306" xr:uid="{00000000-0005-0000-0000-0000D5000000}"/>
    <cellStyle name="$u0 No 8" xfId="307" xr:uid="{00000000-0005-0000-0000-0000D6000000}"/>
    <cellStyle name="$u0 No 9" xfId="308" xr:uid="{00000000-0005-0000-0000-0000D7000000}"/>
    <cellStyle name="[StdExit()]" xfId="309" xr:uid="{00000000-0005-0000-0000-0000D8000000}"/>
    <cellStyle name="_List1" xfId="310" xr:uid="{00000000-0005-0000-0000-0000D9000000}"/>
    <cellStyle name="’E‰Ý [0.00]_Region Orders (2)" xfId="311" xr:uid="{00000000-0005-0000-0000-0000DA000000}"/>
    <cellStyle name="’E‰Ý_Region Orders (2)" xfId="312" xr:uid="{00000000-0005-0000-0000-0000DB000000}"/>
    <cellStyle name="•WŹ€_Pacific Region P&amp;L" xfId="313" xr:uid="{00000000-0005-0000-0000-0000DC000000}"/>
    <cellStyle name="•WŹ_Pacific Region P&amp;L" xfId="314" xr:uid="{00000000-0005-0000-0000-0000DD000000}"/>
    <cellStyle name="20 % – Zvýraznění1 2" xfId="315" xr:uid="{00000000-0005-0000-0000-0000DE000000}"/>
    <cellStyle name="20 % – Zvýraznění2 2" xfId="316" xr:uid="{00000000-0005-0000-0000-0000DF000000}"/>
    <cellStyle name="20 % – Zvýraznění3 2" xfId="317" xr:uid="{00000000-0005-0000-0000-0000E0000000}"/>
    <cellStyle name="20 % – Zvýraznění4 2" xfId="318" xr:uid="{00000000-0005-0000-0000-0000E1000000}"/>
    <cellStyle name="20 % – Zvýraznění5 2" xfId="319" xr:uid="{00000000-0005-0000-0000-0000E2000000}"/>
    <cellStyle name="20 % – Zvýraznění6 2" xfId="320" xr:uid="{00000000-0005-0000-0000-0000E3000000}"/>
    <cellStyle name="40 % – Zvýraznění1 2" xfId="321" xr:uid="{00000000-0005-0000-0000-0000E4000000}"/>
    <cellStyle name="40 % – Zvýraznění2 2" xfId="322" xr:uid="{00000000-0005-0000-0000-0000E5000000}"/>
    <cellStyle name="40 % – Zvýraznění3 2" xfId="323" xr:uid="{00000000-0005-0000-0000-0000E6000000}"/>
    <cellStyle name="40 % – Zvýraznění4 2" xfId="324" xr:uid="{00000000-0005-0000-0000-0000E7000000}"/>
    <cellStyle name="40 % – Zvýraznění5 2" xfId="325" xr:uid="{00000000-0005-0000-0000-0000E8000000}"/>
    <cellStyle name="40 % – Zvýraznění6 2" xfId="326" xr:uid="{00000000-0005-0000-0000-0000E9000000}"/>
    <cellStyle name="60 % – Zvýraznění1 2" xfId="327" xr:uid="{00000000-0005-0000-0000-0000EA000000}"/>
    <cellStyle name="60 % – Zvýraznění2 2" xfId="328" xr:uid="{00000000-0005-0000-0000-0000EB000000}"/>
    <cellStyle name="60 % – Zvýraznění3 2" xfId="329" xr:uid="{00000000-0005-0000-0000-0000EC000000}"/>
    <cellStyle name="60 % – Zvýraznění4 2" xfId="330" xr:uid="{00000000-0005-0000-0000-0000ED000000}"/>
    <cellStyle name="60 % – Zvýraznění5 2" xfId="331" xr:uid="{00000000-0005-0000-0000-0000EE000000}"/>
    <cellStyle name="60 % – Zvýraznění6 2" xfId="332" xr:uid="{00000000-0005-0000-0000-0000EF000000}"/>
    <cellStyle name="Accent1 - 20%" xfId="333" xr:uid="{00000000-0005-0000-0000-0000F0000000}"/>
    <cellStyle name="Accent1 - 40%" xfId="334" xr:uid="{00000000-0005-0000-0000-0000F1000000}"/>
    <cellStyle name="Accent1 - 60%" xfId="335" xr:uid="{00000000-0005-0000-0000-0000F2000000}"/>
    <cellStyle name="Accent2 - 20%" xfId="336" xr:uid="{00000000-0005-0000-0000-0000F3000000}"/>
    <cellStyle name="Accent2 - 40%" xfId="337" xr:uid="{00000000-0005-0000-0000-0000F4000000}"/>
    <cellStyle name="Accent2 - 60%" xfId="338" xr:uid="{00000000-0005-0000-0000-0000F5000000}"/>
    <cellStyle name="Accent3 - 20%" xfId="339" xr:uid="{00000000-0005-0000-0000-0000F6000000}"/>
    <cellStyle name="Accent3 - 40%" xfId="340" xr:uid="{00000000-0005-0000-0000-0000F7000000}"/>
    <cellStyle name="Accent3 - 60%" xfId="341" xr:uid="{00000000-0005-0000-0000-0000F8000000}"/>
    <cellStyle name="Accent4 - 20%" xfId="342" xr:uid="{00000000-0005-0000-0000-0000F9000000}"/>
    <cellStyle name="Accent4 - 40%" xfId="343" xr:uid="{00000000-0005-0000-0000-0000FA000000}"/>
    <cellStyle name="Accent4 - 60%" xfId="344" xr:uid="{00000000-0005-0000-0000-0000FB000000}"/>
    <cellStyle name="Accent5 - 20%" xfId="345" xr:uid="{00000000-0005-0000-0000-0000FC000000}"/>
    <cellStyle name="Accent5 - 40%" xfId="346" xr:uid="{00000000-0005-0000-0000-0000FD000000}"/>
    <cellStyle name="Accent5 - 60%" xfId="347" xr:uid="{00000000-0005-0000-0000-0000FE000000}"/>
    <cellStyle name="Accent6 - 20%" xfId="348" xr:uid="{00000000-0005-0000-0000-0000FF000000}"/>
    <cellStyle name="Accent6 - 40%" xfId="349" xr:uid="{00000000-0005-0000-0000-000000010000}"/>
    <cellStyle name="Accent6 - 60%" xfId="350" xr:uid="{00000000-0005-0000-0000-000001010000}"/>
    <cellStyle name="AdminStyle" xfId="351" xr:uid="{00000000-0005-0000-0000-000002010000}"/>
    <cellStyle name="AdminStyle 2" xfId="352" xr:uid="{00000000-0005-0000-0000-000003010000}"/>
    <cellStyle name="AdminStyle 2 2" xfId="353" xr:uid="{00000000-0005-0000-0000-000004010000}"/>
    <cellStyle name="AdminStyle 2 3" xfId="354" xr:uid="{00000000-0005-0000-0000-000005010000}"/>
    <cellStyle name="AdminStyle 2 4" xfId="355" xr:uid="{00000000-0005-0000-0000-000006010000}"/>
    <cellStyle name="AdminStyle 2 5" xfId="356" xr:uid="{00000000-0005-0000-0000-000007010000}"/>
    <cellStyle name="AdminStyle 2 6" xfId="357" xr:uid="{00000000-0005-0000-0000-000008010000}"/>
    <cellStyle name="AdminStyle 2 7" xfId="358" xr:uid="{00000000-0005-0000-0000-000009010000}"/>
    <cellStyle name="AdminStyle 3" xfId="359" xr:uid="{00000000-0005-0000-0000-00000A010000}"/>
    <cellStyle name="AdminStyle 3 2" xfId="360" xr:uid="{00000000-0005-0000-0000-00000B010000}"/>
    <cellStyle name="AdminStyle 3 3" xfId="361" xr:uid="{00000000-0005-0000-0000-00000C010000}"/>
    <cellStyle name="AdminStyle 3 4" xfId="362" xr:uid="{00000000-0005-0000-0000-00000D010000}"/>
    <cellStyle name="AdminStyle 3 5" xfId="363" xr:uid="{00000000-0005-0000-0000-00000E010000}"/>
    <cellStyle name="AdminStyle 3 6" xfId="364" xr:uid="{00000000-0005-0000-0000-00000F010000}"/>
    <cellStyle name="AdminStyle 3 7" xfId="365" xr:uid="{00000000-0005-0000-0000-000010010000}"/>
    <cellStyle name="AdminStyle 4" xfId="366" xr:uid="{00000000-0005-0000-0000-000011010000}"/>
    <cellStyle name="AdminStyle 5" xfId="367" xr:uid="{00000000-0005-0000-0000-000012010000}"/>
    <cellStyle name="AdminStyle 6" xfId="368" xr:uid="{00000000-0005-0000-0000-000013010000}"/>
    <cellStyle name="AdminStyle 7" xfId="369" xr:uid="{00000000-0005-0000-0000-000014010000}"/>
    <cellStyle name="AdminStyle 8" xfId="370" xr:uid="{00000000-0005-0000-0000-000015010000}"/>
    <cellStyle name="AdminStyle 9" xfId="371" xr:uid="{00000000-0005-0000-0000-000016010000}"/>
    <cellStyle name="args.style" xfId="372" xr:uid="{00000000-0005-0000-0000-000017010000}"/>
    <cellStyle name="args.style 2" xfId="373" xr:uid="{00000000-0005-0000-0000-000018010000}"/>
    <cellStyle name="args.style 3" xfId="374" xr:uid="{00000000-0005-0000-0000-000019010000}"/>
    <cellStyle name="args.style_110310_Výkazy CEPS 10_13062011" xfId="375" xr:uid="{00000000-0005-0000-0000-00001A010000}"/>
    <cellStyle name="Calc Currency (0)" xfId="376" xr:uid="{00000000-0005-0000-0000-00001B010000}"/>
    <cellStyle name="Calc Currency (0) 2" xfId="377" xr:uid="{00000000-0005-0000-0000-00001C010000}"/>
    <cellStyle name="Calc Currency (0) 3" xfId="378" xr:uid="{00000000-0005-0000-0000-00001D010000}"/>
    <cellStyle name="Calc Currency (0)_110310_Výkazy CEPS 10_13062011" xfId="379" xr:uid="{00000000-0005-0000-0000-00001E010000}"/>
    <cellStyle name="cárkyd" xfId="380" xr:uid="{00000000-0005-0000-0000-00001F010000}"/>
    <cellStyle name="cary" xfId="381" xr:uid="{00000000-0005-0000-0000-000020010000}"/>
    <cellStyle name="cary 2" xfId="382" xr:uid="{00000000-0005-0000-0000-000021010000}"/>
    <cellStyle name="Celkem 2" xfId="69" xr:uid="{00000000-0005-0000-0000-000022010000}"/>
    <cellStyle name="Celkem 2 10" xfId="383" xr:uid="{00000000-0005-0000-0000-000023010000}"/>
    <cellStyle name="CELKEM 2 2" xfId="384" xr:uid="{00000000-0005-0000-0000-000024010000}"/>
    <cellStyle name="Celkem 2 2 2" xfId="385" xr:uid="{00000000-0005-0000-0000-000025010000}"/>
    <cellStyle name="Celkem 2 2 3" xfId="386" xr:uid="{00000000-0005-0000-0000-000026010000}"/>
    <cellStyle name="Celkem 2 2 4" xfId="387" xr:uid="{00000000-0005-0000-0000-000027010000}"/>
    <cellStyle name="Celkem 2 2 5" xfId="388" xr:uid="{00000000-0005-0000-0000-000028010000}"/>
    <cellStyle name="Celkem 2 2 6" xfId="389" xr:uid="{00000000-0005-0000-0000-000029010000}"/>
    <cellStyle name="Celkem 2 2 7" xfId="390" xr:uid="{00000000-0005-0000-0000-00002A010000}"/>
    <cellStyle name="Celkem 2 2 8" xfId="391" xr:uid="{00000000-0005-0000-0000-00002B010000}"/>
    <cellStyle name="Celkem 2 2 9" xfId="392" xr:uid="{00000000-0005-0000-0000-00002C010000}"/>
    <cellStyle name="CELKEM 2 3" xfId="393" xr:uid="{00000000-0005-0000-0000-00002D010000}"/>
    <cellStyle name="Celkem 2 4" xfId="394" xr:uid="{00000000-0005-0000-0000-00002E010000}"/>
    <cellStyle name="Celkem 2 5" xfId="395" xr:uid="{00000000-0005-0000-0000-00002F010000}"/>
    <cellStyle name="Celkem 2 6" xfId="396" xr:uid="{00000000-0005-0000-0000-000030010000}"/>
    <cellStyle name="Celkem 2 7" xfId="397" xr:uid="{00000000-0005-0000-0000-000031010000}"/>
    <cellStyle name="Celkem 2 8" xfId="398" xr:uid="{00000000-0005-0000-0000-000032010000}"/>
    <cellStyle name="Celkem 2 9" xfId="399" xr:uid="{00000000-0005-0000-0000-000033010000}"/>
    <cellStyle name="CELKEM 3" xfId="400" xr:uid="{00000000-0005-0000-0000-000034010000}"/>
    <cellStyle name="ColLevel_1_BE (2)" xfId="401" xr:uid="{00000000-0005-0000-0000-000035010000}"/>
    <cellStyle name="Comma [0]_!!!GO" xfId="402" xr:uid="{00000000-0005-0000-0000-000036010000}"/>
    <cellStyle name="Comma_!!!GO" xfId="403" xr:uid="{00000000-0005-0000-0000-000037010000}"/>
    <cellStyle name="Copied" xfId="404" xr:uid="{00000000-0005-0000-0000-000038010000}"/>
    <cellStyle name="Copied 2" xfId="405" xr:uid="{00000000-0005-0000-0000-000039010000}"/>
    <cellStyle name="Copied 3" xfId="406" xr:uid="{00000000-0005-0000-0000-00003A010000}"/>
    <cellStyle name="Copied_110310_Výkazy CEPS 10_13062011" xfId="407" xr:uid="{00000000-0005-0000-0000-00003B010000}"/>
    <cellStyle name="COST1" xfId="408" xr:uid="{00000000-0005-0000-0000-00003C010000}"/>
    <cellStyle name="COST1 2" xfId="409" xr:uid="{00000000-0005-0000-0000-00003D010000}"/>
    <cellStyle name="COST1 3" xfId="410" xr:uid="{00000000-0005-0000-0000-00003E010000}"/>
    <cellStyle name="COST1_110310_Výkazy CEPS 10_13062011" xfId="411" xr:uid="{00000000-0005-0000-0000-00003F010000}"/>
    <cellStyle name="Currency [0]_!!!GO" xfId="412" xr:uid="{00000000-0005-0000-0000-000040010000}"/>
    <cellStyle name="Currency_!!!GO" xfId="413" xr:uid="{00000000-0005-0000-0000-000041010000}"/>
    <cellStyle name="ČÁRKA 2" xfId="414" xr:uid="{00000000-0005-0000-0000-000042010000}"/>
    <cellStyle name="ČÁRKA 2 2" xfId="415" xr:uid="{00000000-0005-0000-0000-000043010000}"/>
    <cellStyle name="ČÁRKA 2 3" xfId="416" xr:uid="{00000000-0005-0000-0000-000044010000}"/>
    <cellStyle name="ČEPS" xfId="417" xr:uid="{00000000-0005-0000-0000-000045010000}"/>
    <cellStyle name="ČEPS chybně" xfId="418" xr:uid="{00000000-0005-0000-0000-000046010000}"/>
    <cellStyle name="ČEPS neutrální" xfId="419" xr:uid="{00000000-0005-0000-0000-000047010000}"/>
    <cellStyle name="ČEPS správně" xfId="420" xr:uid="{00000000-0005-0000-0000-000048010000}"/>
    <cellStyle name="Date" xfId="421" xr:uid="{00000000-0005-0000-0000-000049010000}"/>
    <cellStyle name="Date 2" xfId="422" xr:uid="{00000000-0005-0000-0000-00004A010000}"/>
    <cellStyle name="Date 3" xfId="423" xr:uid="{00000000-0005-0000-0000-00004B010000}"/>
    <cellStyle name="Date_110310_Výkazy CEPS 10_13062011" xfId="424" xr:uid="{00000000-0005-0000-0000-00004C010000}"/>
    <cellStyle name="Datum" xfId="70" xr:uid="{00000000-0005-0000-0000-00004D010000}"/>
    <cellStyle name="DATUM 2" xfId="425" xr:uid="{00000000-0005-0000-0000-00004E010000}"/>
    <cellStyle name="DATUM 2 2" xfId="426" xr:uid="{00000000-0005-0000-0000-00004F010000}"/>
    <cellStyle name="DATUM 2 3" xfId="427" xr:uid="{00000000-0005-0000-0000-000050010000}"/>
    <cellStyle name="Emphasis 1" xfId="428" xr:uid="{00000000-0005-0000-0000-000051010000}"/>
    <cellStyle name="Emphasis 2" xfId="429" xr:uid="{00000000-0005-0000-0000-000052010000}"/>
    <cellStyle name="Emphasis 3" xfId="430" xr:uid="{00000000-0005-0000-0000-000053010000}"/>
    <cellStyle name="Entered" xfId="431" xr:uid="{00000000-0005-0000-0000-000054010000}"/>
    <cellStyle name="Entered 2" xfId="432" xr:uid="{00000000-0005-0000-0000-000055010000}"/>
    <cellStyle name="Entered 3" xfId="433" xr:uid="{00000000-0005-0000-0000-000056010000}"/>
    <cellStyle name="Entered_110310_Výkazy CEPS 10_13062011" xfId="434" xr:uid="{00000000-0005-0000-0000-000057010000}"/>
    <cellStyle name="F2" xfId="71" xr:uid="{00000000-0005-0000-0000-000058010000}"/>
    <cellStyle name="F3" xfId="72" xr:uid="{00000000-0005-0000-0000-000059010000}"/>
    <cellStyle name="F4" xfId="73" xr:uid="{00000000-0005-0000-0000-00005A010000}"/>
    <cellStyle name="F5" xfId="74" xr:uid="{00000000-0005-0000-0000-00005B010000}"/>
    <cellStyle name="F6" xfId="75" xr:uid="{00000000-0005-0000-0000-00005C010000}"/>
    <cellStyle name="F7" xfId="76" xr:uid="{00000000-0005-0000-0000-00005D010000}"/>
    <cellStyle name="F8" xfId="77" xr:uid="{00000000-0005-0000-0000-00005E010000}"/>
    <cellStyle name="Finanční0" xfId="78" xr:uid="{00000000-0005-0000-0000-00005F010000}"/>
    <cellStyle name="Fixed" xfId="16" xr:uid="{00000000-0005-0000-0000-000060010000}"/>
    <cellStyle name="Grey" xfId="435" xr:uid="{00000000-0005-0000-0000-000061010000}"/>
    <cellStyle name="Header1" xfId="436" xr:uid="{00000000-0005-0000-0000-000062010000}"/>
    <cellStyle name="Header2" xfId="437" xr:uid="{00000000-0005-0000-0000-000063010000}"/>
    <cellStyle name="Header2 2" xfId="438" xr:uid="{00000000-0005-0000-0000-000064010000}"/>
    <cellStyle name="Header2 2 2" xfId="439" xr:uid="{00000000-0005-0000-0000-000065010000}"/>
    <cellStyle name="Header2 2 3" xfId="440" xr:uid="{00000000-0005-0000-0000-000066010000}"/>
    <cellStyle name="Header2 2 4" xfId="441" xr:uid="{00000000-0005-0000-0000-000067010000}"/>
    <cellStyle name="Header2 2 5" xfId="442" xr:uid="{00000000-0005-0000-0000-000068010000}"/>
    <cellStyle name="Header2 2 6" xfId="443" xr:uid="{00000000-0005-0000-0000-000069010000}"/>
    <cellStyle name="Header2 2 7" xfId="444" xr:uid="{00000000-0005-0000-0000-00006A010000}"/>
    <cellStyle name="Header2 2 8" xfId="445" xr:uid="{00000000-0005-0000-0000-00006B010000}"/>
    <cellStyle name="Header2 3" xfId="446" xr:uid="{00000000-0005-0000-0000-00006C010000}"/>
    <cellStyle name="Header2 3 2" xfId="447" xr:uid="{00000000-0005-0000-0000-00006D010000}"/>
    <cellStyle name="Header2 3 3" xfId="448" xr:uid="{00000000-0005-0000-0000-00006E010000}"/>
    <cellStyle name="Header2 3 4" xfId="449" xr:uid="{00000000-0005-0000-0000-00006F010000}"/>
    <cellStyle name="Header2 3 5" xfId="450" xr:uid="{00000000-0005-0000-0000-000070010000}"/>
    <cellStyle name="Header2 3 6" xfId="451" xr:uid="{00000000-0005-0000-0000-000071010000}"/>
    <cellStyle name="Header2 3 7" xfId="452" xr:uid="{00000000-0005-0000-0000-000072010000}"/>
    <cellStyle name="Header2 3 8" xfId="453" xr:uid="{00000000-0005-0000-0000-000073010000}"/>
    <cellStyle name="HEADING1" xfId="79" xr:uid="{00000000-0005-0000-0000-000074010000}"/>
    <cellStyle name="HEADING2" xfId="80" xr:uid="{00000000-0005-0000-0000-000075010000}"/>
    <cellStyle name="Hypertextový odkaz 2" xfId="4" xr:uid="{00000000-0005-0000-0000-000076010000}"/>
    <cellStyle name="Chybně 2" xfId="454" xr:uid="{00000000-0005-0000-0000-000077010000}"/>
    <cellStyle name="Input [yellow]" xfId="455" xr:uid="{00000000-0005-0000-0000-000078010000}"/>
    <cellStyle name="Input [yellow] 2" xfId="456" xr:uid="{00000000-0005-0000-0000-000079010000}"/>
    <cellStyle name="Input [yellow] 2 10" xfId="457" xr:uid="{00000000-0005-0000-0000-00007A010000}"/>
    <cellStyle name="Input [yellow] 2 2" xfId="458" xr:uid="{00000000-0005-0000-0000-00007B010000}"/>
    <cellStyle name="Input [yellow] 2 3" xfId="459" xr:uid="{00000000-0005-0000-0000-00007C010000}"/>
    <cellStyle name="Input [yellow] 2 4" xfId="460" xr:uid="{00000000-0005-0000-0000-00007D010000}"/>
    <cellStyle name="Input [yellow] 2 5" xfId="461" xr:uid="{00000000-0005-0000-0000-00007E010000}"/>
    <cellStyle name="Input [yellow] 2 6" xfId="462" xr:uid="{00000000-0005-0000-0000-00007F010000}"/>
    <cellStyle name="Input [yellow] 2 7" xfId="463" xr:uid="{00000000-0005-0000-0000-000080010000}"/>
    <cellStyle name="Input [yellow] 2 8" xfId="464" xr:uid="{00000000-0005-0000-0000-000081010000}"/>
    <cellStyle name="Input [yellow] 2 9" xfId="465" xr:uid="{00000000-0005-0000-0000-000082010000}"/>
    <cellStyle name="Input [yellow] 3" xfId="466" xr:uid="{00000000-0005-0000-0000-000083010000}"/>
    <cellStyle name="Input [yellow] 3 10" xfId="467" xr:uid="{00000000-0005-0000-0000-000084010000}"/>
    <cellStyle name="Input [yellow] 3 2" xfId="468" xr:uid="{00000000-0005-0000-0000-000085010000}"/>
    <cellStyle name="Input [yellow] 3 3" xfId="469" xr:uid="{00000000-0005-0000-0000-000086010000}"/>
    <cellStyle name="Input [yellow] 3 4" xfId="470" xr:uid="{00000000-0005-0000-0000-000087010000}"/>
    <cellStyle name="Input [yellow] 3 5" xfId="471" xr:uid="{00000000-0005-0000-0000-000088010000}"/>
    <cellStyle name="Input [yellow] 3 6" xfId="472" xr:uid="{00000000-0005-0000-0000-000089010000}"/>
    <cellStyle name="Input [yellow] 3 7" xfId="473" xr:uid="{00000000-0005-0000-0000-00008A010000}"/>
    <cellStyle name="Input [yellow] 3 8" xfId="474" xr:uid="{00000000-0005-0000-0000-00008B010000}"/>
    <cellStyle name="Input [yellow] 3 9" xfId="475" xr:uid="{00000000-0005-0000-0000-00008C010000}"/>
    <cellStyle name="Input Cells" xfId="476" xr:uid="{00000000-0005-0000-0000-00008D010000}"/>
    <cellStyle name="Input Cells 2" xfId="477" xr:uid="{00000000-0005-0000-0000-00008E010000}"/>
    <cellStyle name="Input Cells 3" xfId="478" xr:uid="{00000000-0005-0000-0000-00008F010000}"/>
    <cellStyle name="Input Cells_110310_Výkazy CEPS 10_13062011" xfId="479" xr:uid="{00000000-0005-0000-0000-000090010000}"/>
    <cellStyle name="Kontrolní buňka 2" xfId="480" xr:uid="{00000000-0005-0000-0000-000091010000}"/>
    <cellStyle name="Linked Cells" xfId="481" xr:uid="{00000000-0005-0000-0000-000092010000}"/>
    <cellStyle name="Linked Cells 2" xfId="482" xr:uid="{00000000-0005-0000-0000-000093010000}"/>
    <cellStyle name="Linked Cells 3" xfId="483" xr:uid="{00000000-0005-0000-0000-000094010000}"/>
    <cellStyle name="Linked Cells_110310_Výkazy CEPS 10_13062011" xfId="484" xr:uid="{00000000-0005-0000-0000-000095010000}"/>
    <cellStyle name="MĚNA 2" xfId="485" xr:uid="{00000000-0005-0000-0000-000096010000}"/>
    <cellStyle name="MĚNA 2 2" xfId="486" xr:uid="{00000000-0005-0000-0000-000097010000}"/>
    <cellStyle name="MĚNA 2 3" xfId="487" xr:uid="{00000000-0005-0000-0000-000098010000}"/>
    <cellStyle name="Měna0" xfId="81" xr:uid="{00000000-0005-0000-0000-000099010000}"/>
    <cellStyle name="Milliers [0]_!!!GO" xfId="488" xr:uid="{00000000-0005-0000-0000-00009A010000}"/>
    <cellStyle name="Milliers_!!!GO" xfId="489" xr:uid="{00000000-0005-0000-0000-00009B010000}"/>
    <cellStyle name="Monétaire [0]_!!!GO" xfId="490" xr:uid="{00000000-0005-0000-0000-00009C010000}"/>
    <cellStyle name="Monétaire_!!!GO" xfId="491" xr:uid="{00000000-0005-0000-0000-00009D010000}"/>
    <cellStyle name="Nadpis 1 2" xfId="492" xr:uid="{00000000-0005-0000-0000-00009E010000}"/>
    <cellStyle name="Nadpis 2 2" xfId="493" xr:uid="{00000000-0005-0000-0000-00009F010000}"/>
    <cellStyle name="Nadpis 3 2" xfId="494" xr:uid="{00000000-0005-0000-0000-0000A0010000}"/>
    <cellStyle name="Nadpis 4 2" xfId="495" xr:uid="{00000000-0005-0000-0000-0000A1010000}"/>
    <cellStyle name="Nadpis malý" xfId="496" xr:uid="{00000000-0005-0000-0000-0000A2010000}"/>
    <cellStyle name="NADPIS1" xfId="497" xr:uid="{00000000-0005-0000-0000-0000A3010000}"/>
    <cellStyle name="NADPIS1 2" xfId="498" xr:uid="{00000000-0005-0000-0000-0000A4010000}"/>
    <cellStyle name="NADPIS1 2 2" xfId="499" xr:uid="{00000000-0005-0000-0000-0000A5010000}"/>
    <cellStyle name="NADPIS1 2 3" xfId="500" xr:uid="{00000000-0005-0000-0000-0000A6010000}"/>
    <cellStyle name="NADPIS2" xfId="501" xr:uid="{00000000-0005-0000-0000-0000A7010000}"/>
    <cellStyle name="NADPIS2 2" xfId="502" xr:uid="{00000000-0005-0000-0000-0000A8010000}"/>
    <cellStyle name="NADPIS2 2 2" xfId="503" xr:uid="{00000000-0005-0000-0000-0000A9010000}"/>
    <cellStyle name="NADPIS2 2 3" xfId="504" xr:uid="{00000000-0005-0000-0000-0000AA010000}"/>
    <cellStyle name="Název 2" xfId="505" xr:uid="{00000000-0005-0000-0000-0000AB010000}"/>
    <cellStyle name="Neutrální 2" xfId="506" xr:uid="{00000000-0005-0000-0000-0000AC010000}"/>
    <cellStyle name="Neutrální 3" xfId="507" xr:uid="{00000000-0005-0000-0000-0000AD010000}"/>
    <cellStyle name="New Times Roman" xfId="508" xr:uid="{00000000-0005-0000-0000-0000AE010000}"/>
    <cellStyle name="New Times Roman 2" xfId="509" xr:uid="{00000000-0005-0000-0000-0000AF010000}"/>
    <cellStyle name="New Times Roman 3" xfId="510" xr:uid="{00000000-0005-0000-0000-0000B0010000}"/>
    <cellStyle name="New Times Roman_110310_Výkazy CEPS 10_13062011" xfId="511" xr:uid="{00000000-0005-0000-0000-0000B1010000}"/>
    <cellStyle name="Normal - Style1" xfId="512" xr:uid="{00000000-0005-0000-0000-0000B3010000}"/>
    <cellStyle name="Normal - Style1 2" xfId="513" xr:uid="{00000000-0005-0000-0000-0000B4010000}"/>
    <cellStyle name="Normal - Style1 3" xfId="514" xr:uid="{00000000-0005-0000-0000-0000B5010000}"/>
    <cellStyle name="Normal - Style1_110310_Výkazy CEPS 10_13062011" xfId="515" xr:uid="{00000000-0005-0000-0000-0000B6010000}"/>
    <cellStyle name="normal 2" xfId="516" xr:uid="{00000000-0005-0000-0000-0000B7010000}"/>
    <cellStyle name="Normal_!!!GO" xfId="517" xr:uid="{00000000-0005-0000-0000-0000B8010000}"/>
    <cellStyle name="Normální" xfId="0" builtinId="0"/>
    <cellStyle name="Normální 10" xfId="58" xr:uid="{00000000-0005-0000-0000-0000BA010000}"/>
    <cellStyle name="Normální 10 2" xfId="518" xr:uid="{00000000-0005-0000-0000-0000BB010000}"/>
    <cellStyle name="Normální 11" xfId="68" xr:uid="{00000000-0005-0000-0000-0000BC010000}"/>
    <cellStyle name="Normální 11 2" xfId="519" xr:uid="{00000000-0005-0000-0000-0000BD010000}"/>
    <cellStyle name="Normální 11 3" xfId="520" xr:uid="{00000000-0005-0000-0000-0000BE010000}"/>
    <cellStyle name="Normální 11 4" xfId="521" xr:uid="{00000000-0005-0000-0000-0000BF010000}"/>
    <cellStyle name="Normální 11 5" xfId="522" xr:uid="{00000000-0005-0000-0000-0000C0010000}"/>
    <cellStyle name="Normální 11 6" xfId="523" xr:uid="{00000000-0005-0000-0000-0000C1010000}"/>
    <cellStyle name="Normální 12" xfId="87" xr:uid="{00000000-0005-0000-0000-0000C2010000}"/>
    <cellStyle name="Normální 12 2" xfId="524" xr:uid="{00000000-0005-0000-0000-0000C3010000}"/>
    <cellStyle name="Normální 12 3" xfId="1540" xr:uid="{85E1E579-8805-4B8B-A6A0-27C77B4D4300}"/>
    <cellStyle name="Normální 13" xfId="93" xr:uid="{00000000-0005-0000-0000-0000C4010000}"/>
    <cellStyle name="Normální 13 2" xfId="525" xr:uid="{00000000-0005-0000-0000-0000C5010000}"/>
    <cellStyle name="Normální 14" xfId="526" xr:uid="{00000000-0005-0000-0000-0000C6010000}"/>
    <cellStyle name="Normální 14 2" xfId="527" xr:uid="{00000000-0005-0000-0000-0000C7010000}"/>
    <cellStyle name="Normální 15" xfId="528" xr:uid="{00000000-0005-0000-0000-0000C8010000}"/>
    <cellStyle name="Normální 15 2" xfId="529" xr:uid="{00000000-0005-0000-0000-0000C9010000}"/>
    <cellStyle name="Normální 16" xfId="530" xr:uid="{00000000-0005-0000-0000-0000CA010000}"/>
    <cellStyle name="Normální 17" xfId="531" xr:uid="{00000000-0005-0000-0000-0000CB010000}"/>
    <cellStyle name="Normální 18" xfId="532" xr:uid="{00000000-0005-0000-0000-0000CC010000}"/>
    <cellStyle name="Normální 19" xfId="1539" xr:uid="{E19E501E-25F5-44F0-A0D8-331E1CE68E18}"/>
    <cellStyle name="Normální 19 2 2" xfId="1541" xr:uid="{9591BEB5-F85A-4739-A796-86BE4FE87244}"/>
    <cellStyle name="Normální 2" xfId="3" xr:uid="{00000000-0005-0000-0000-0000CD010000}"/>
    <cellStyle name="Normální 2 2" xfId="13" xr:uid="{00000000-0005-0000-0000-0000CE010000}"/>
    <cellStyle name="Normální 2 2 2" xfId="15" xr:uid="{00000000-0005-0000-0000-0000CF010000}"/>
    <cellStyle name="Normální 2 2 3" xfId="533" xr:uid="{00000000-0005-0000-0000-0000D0010000}"/>
    <cellStyle name="Normální 2 2 4" xfId="534" xr:uid="{00000000-0005-0000-0000-0000D1010000}"/>
    <cellStyle name="Normální 2 3" xfId="19" xr:uid="{00000000-0005-0000-0000-0000D2010000}"/>
    <cellStyle name="normální 2 4" xfId="535" xr:uid="{00000000-0005-0000-0000-0000D3010000}"/>
    <cellStyle name="Normální 2 5" xfId="536" xr:uid="{00000000-0005-0000-0000-0000D4010000}"/>
    <cellStyle name="Normální 2 6" xfId="537" xr:uid="{00000000-0005-0000-0000-0000D5010000}"/>
    <cellStyle name="Normální 2 7" xfId="1538" xr:uid="{9F3B024C-725E-4E61-B776-9478281E0A98}"/>
    <cellStyle name="normální 2_120301 Výkazy PDS 11" xfId="538" xr:uid="{00000000-0005-0000-0000-0000D6010000}"/>
    <cellStyle name="Normální 3" xfId="6" xr:uid="{00000000-0005-0000-0000-0000D7010000}"/>
    <cellStyle name="Normální 3 2" xfId="539" xr:uid="{00000000-0005-0000-0000-0000D8010000}"/>
    <cellStyle name="Normální 3 2 2" xfId="540" xr:uid="{00000000-0005-0000-0000-0000D9010000}"/>
    <cellStyle name="normální 3 3" xfId="541" xr:uid="{00000000-0005-0000-0000-0000DA010000}"/>
    <cellStyle name="Normální 3 4" xfId="542" xr:uid="{00000000-0005-0000-0000-0000DB010000}"/>
    <cellStyle name="Normální 3 5" xfId="543" xr:uid="{00000000-0005-0000-0000-0000DC010000}"/>
    <cellStyle name="Normální 4" xfId="7" xr:uid="{00000000-0005-0000-0000-0000DD010000}"/>
    <cellStyle name="Normální 4 2" xfId="59" xr:uid="{00000000-0005-0000-0000-0000DE010000}"/>
    <cellStyle name="Normální 4 2 2" xfId="544" xr:uid="{00000000-0005-0000-0000-0000DF010000}"/>
    <cellStyle name="Normální 4 2 3" xfId="545" xr:uid="{00000000-0005-0000-0000-0000E0010000}"/>
    <cellStyle name="Normální 5" xfId="14" xr:uid="{00000000-0005-0000-0000-0000E1010000}"/>
    <cellStyle name="Normální 5 2" xfId="17" xr:uid="{00000000-0005-0000-0000-0000E2010000}"/>
    <cellStyle name="Normální 5 2 2" xfId="62" xr:uid="{00000000-0005-0000-0000-0000E3010000}"/>
    <cellStyle name="Normální 5 3" xfId="53" xr:uid="{00000000-0005-0000-0000-0000E4010000}"/>
    <cellStyle name="Normální 5 4" xfId="61" xr:uid="{00000000-0005-0000-0000-0000E5010000}"/>
    <cellStyle name="Normální 6" xfId="18" xr:uid="{00000000-0005-0000-0000-0000E6010000}"/>
    <cellStyle name="Normální 6 2" xfId="64" xr:uid="{00000000-0005-0000-0000-0000E7010000}"/>
    <cellStyle name="Normální 6 3" xfId="546" xr:uid="{00000000-0005-0000-0000-0000E8010000}"/>
    <cellStyle name="Normální 7" xfId="54" xr:uid="{00000000-0005-0000-0000-0000E9010000}"/>
    <cellStyle name="Normální 7 2" xfId="57" xr:uid="{00000000-0005-0000-0000-0000EA010000}"/>
    <cellStyle name="Normální 7 3" xfId="65" xr:uid="{00000000-0005-0000-0000-0000EB010000}"/>
    <cellStyle name="Normální 8" xfId="55" xr:uid="{00000000-0005-0000-0000-0000EC010000}"/>
    <cellStyle name="Normální 8 2" xfId="66" xr:uid="{00000000-0005-0000-0000-0000ED010000}"/>
    <cellStyle name="Normální 9" xfId="56" xr:uid="{00000000-0005-0000-0000-0000EE010000}"/>
    <cellStyle name="Normální 9 2" xfId="67" xr:uid="{00000000-0005-0000-0000-0000EF010000}"/>
    <cellStyle name="Normální 9 3" xfId="94" xr:uid="{00000000-0005-0000-0000-0000F0010000}"/>
    <cellStyle name="Normální 91" xfId="547" xr:uid="{00000000-0005-0000-0000-0000F1010000}"/>
    <cellStyle name="normální_13710424" xfId="82" xr:uid="{00000000-0005-0000-0000-0000F2010000}"/>
    <cellStyle name="normální_22-T1 navazující na účetnictví_Příloha 5_22 (15-11-11) _změnaJN" xfId="91" xr:uid="{00000000-0005-0000-0000-0000F3010000}"/>
    <cellStyle name="normální_22-T2_Příloha 5_22 (14-10-11)JN" xfId="92" xr:uid="{00000000-0005-0000-0000-0000F4010000}"/>
    <cellStyle name="normální_Makroekon" xfId="83" xr:uid="{00000000-0005-0000-0000-0000F5010000}"/>
    <cellStyle name="O…‹aO‚e [0.00]_Region Orders (2)" xfId="548" xr:uid="{00000000-0005-0000-0000-0000F6010000}"/>
    <cellStyle name="O…‹aO‚e_Region Orders (2)" xfId="549" xr:uid="{00000000-0005-0000-0000-0000F7010000}"/>
    <cellStyle name="per.style" xfId="550" xr:uid="{00000000-0005-0000-0000-0000F8010000}"/>
    <cellStyle name="per.style 2" xfId="551" xr:uid="{00000000-0005-0000-0000-0000F9010000}"/>
    <cellStyle name="per.style 3" xfId="552" xr:uid="{00000000-0005-0000-0000-0000FA010000}"/>
    <cellStyle name="per.style_110310_Výkazy CEPS 10_13062011" xfId="553" xr:uid="{00000000-0005-0000-0000-0000FB010000}"/>
    <cellStyle name="Percent [2]" xfId="554" xr:uid="{00000000-0005-0000-0000-0000FC010000}"/>
    <cellStyle name="Percent [2] 2" xfId="555" xr:uid="{00000000-0005-0000-0000-0000FD010000}"/>
    <cellStyle name="Percent [2] 3" xfId="556" xr:uid="{00000000-0005-0000-0000-0000FE010000}"/>
    <cellStyle name="Pevný" xfId="84" xr:uid="{00000000-0005-0000-0000-0000FF010000}"/>
    <cellStyle name="PEVNÝ 2" xfId="557" xr:uid="{00000000-0005-0000-0000-000000020000}"/>
    <cellStyle name="PEVNÝ 2 2" xfId="558" xr:uid="{00000000-0005-0000-0000-000001020000}"/>
    <cellStyle name="PEVNÝ 2 3" xfId="559" xr:uid="{00000000-0005-0000-0000-000002020000}"/>
    <cellStyle name="Poznámka 2" xfId="560" xr:uid="{00000000-0005-0000-0000-000003020000}"/>
    <cellStyle name="Poznámka 2 10" xfId="561" xr:uid="{00000000-0005-0000-0000-000004020000}"/>
    <cellStyle name="Poznámka 2 11" xfId="562" xr:uid="{00000000-0005-0000-0000-000005020000}"/>
    <cellStyle name="Poznámka 2 12" xfId="563" xr:uid="{00000000-0005-0000-0000-000006020000}"/>
    <cellStyle name="Poznámka 2 2" xfId="564" xr:uid="{00000000-0005-0000-0000-000007020000}"/>
    <cellStyle name="Poznámka 2 2 10" xfId="565" xr:uid="{00000000-0005-0000-0000-000008020000}"/>
    <cellStyle name="Poznámka 2 2 2" xfId="566" xr:uid="{00000000-0005-0000-0000-000009020000}"/>
    <cellStyle name="Poznámka 2 2 3" xfId="567" xr:uid="{00000000-0005-0000-0000-00000A020000}"/>
    <cellStyle name="Poznámka 2 2 4" xfId="568" xr:uid="{00000000-0005-0000-0000-00000B020000}"/>
    <cellStyle name="Poznámka 2 2 5" xfId="569" xr:uid="{00000000-0005-0000-0000-00000C020000}"/>
    <cellStyle name="Poznámka 2 2 6" xfId="570" xr:uid="{00000000-0005-0000-0000-00000D020000}"/>
    <cellStyle name="Poznámka 2 2 7" xfId="571" xr:uid="{00000000-0005-0000-0000-00000E020000}"/>
    <cellStyle name="Poznámka 2 2 8" xfId="572" xr:uid="{00000000-0005-0000-0000-00000F020000}"/>
    <cellStyle name="Poznámka 2 2 9" xfId="573" xr:uid="{00000000-0005-0000-0000-000010020000}"/>
    <cellStyle name="Poznámka 2 3" xfId="574" xr:uid="{00000000-0005-0000-0000-000011020000}"/>
    <cellStyle name="Poznámka 2 3 10" xfId="575" xr:uid="{00000000-0005-0000-0000-000012020000}"/>
    <cellStyle name="Poznámka 2 3 2" xfId="576" xr:uid="{00000000-0005-0000-0000-000013020000}"/>
    <cellStyle name="Poznámka 2 3 3" xfId="577" xr:uid="{00000000-0005-0000-0000-000014020000}"/>
    <cellStyle name="Poznámka 2 3 4" xfId="578" xr:uid="{00000000-0005-0000-0000-000015020000}"/>
    <cellStyle name="Poznámka 2 3 5" xfId="579" xr:uid="{00000000-0005-0000-0000-000016020000}"/>
    <cellStyle name="Poznámka 2 3 6" xfId="580" xr:uid="{00000000-0005-0000-0000-000017020000}"/>
    <cellStyle name="Poznámka 2 3 7" xfId="581" xr:uid="{00000000-0005-0000-0000-000018020000}"/>
    <cellStyle name="Poznámka 2 3 8" xfId="582" xr:uid="{00000000-0005-0000-0000-000019020000}"/>
    <cellStyle name="Poznámka 2 3 9" xfId="583" xr:uid="{00000000-0005-0000-0000-00001A020000}"/>
    <cellStyle name="Poznámka 2 4" xfId="584" xr:uid="{00000000-0005-0000-0000-00001B020000}"/>
    <cellStyle name="Poznámka 2 5" xfId="585" xr:uid="{00000000-0005-0000-0000-00001C020000}"/>
    <cellStyle name="Poznámka 2 6" xfId="586" xr:uid="{00000000-0005-0000-0000-00001D020000}"/>
    <cellStyle name="Poznámka 2 7" xfId="587" xr:uid="{00000000-0005-0000-0000-00001E020000}"/>
    <cellStyle name="Poznámka 2 8" xfId="588" xr:uid="{00000000-0005-0000-0000-00001F020000}"/>
    <cellStyle name="Poznámka 2 9" xfId="589" xr:uid="{00000000-0005-0000-0000-000020020000}"/>
    <cellStyle name="pricing" xfId="590" xr:uid="{00000000-0005-0000-0000-000021020000}"/>
    <cellStyle name="pricing 2" xfId="591" xr:uid="{00000000-0005-0000-0000-000022020000}"/>
    <cellStyle name="procent 2" xfId="592" xr:uid="{00000000-0005-0000-0000-000023020000}"/>
    <cellStyle name="procent 2 2" xfId="593" xr:uid="{00000000-0005-0000-0000-000024020000}"/>
    <cellStyle name="Procenta" xfId="1" builtinId="5"/>
    <cellStyle name="Procenta 2" xfId="5" xr:uid="{00000000-0005-0000-0000-000026020000}"/>
    <cellStyle name="Procenta 2 2" xfId="8" xr:uid="{00000000-0005-0000-0000-000027020000}"/>
    <cellStyle name="Procenta 2 3" xfId="60" xr:uid="{00000000-0005-0000-0000-000028020000}"/>
    <cellStyle name="Procenta 2 4" xfId="594" xr:uid="{00000000-0005-0000-0000-000029020000}"/>
    <cellStyle name="Procenta 2 5" xfId="595" xr:uid="{00000000-0005-0000-0000-00002A020000}"/>
    <cellStyle name="Procenta 3" xfId="63" xr:uid="{00000000-0005-0000-0000-00002B020000}"/>
    <cellStyle name="Procenta 3 2" xfId="88" xr:uid="{00000000-0005-0000-0000-00002C020000}"/>
    <cellStyle name="Procenta 4" xfId="596" xr:uid="{00000000-0005-0000-0000-00002D020000}"/>
    <cellStyle name="Propojená buňka 2" xfId="597" xr:uid="{00000000-0005-0000-0000-00002E020000}"/>
    <cellStyle name="PSChar" xfId="598" xr:uid="{00000000-0005-0000-0000-00002F020000}"/>
    <cellStyle name="PSChar 2" xfId="599" xr:uid="{00000000-0005-0000-0000-000030020000}"/>
    <cellStyle name="PSChar 3" xfId="600" xr:uid="{00000000-0005-0000-0000-000031020000}"/>
    <cellStyle name="RevList" xfId="601" xr:uid="{00000000-0005-0000-0000-000032020000}"/>
    <cellStyle name="RevList 2" xfId="602" xr:uid="{00000000-0005-0000-0000-000033020000}"/>
    <cellStyle name="RevList 3" xfId="603" xr:uid="{00000000-0005-0000-0000-000034020000}"/>
    <cellStyle name="RevList_110310_Výkazy CEPS 10_13062011" xfId="604" xr:uid="{00000000-0005-0000-0000-000035020000}"/>
    <cellStyle name="RowLevel_1_BE (2)" xfId="605" xr:uid="{00000000-0005-0000-0000-000036020000}"/>
    <cellStyle name="SAPBEXaggData" xfId="9" xr:uid="{00000000-0005-0000-0000-000037020000}"/>
    <cellStyle name="SAPBEXaggData 10" xfId="606" xr:uid="{00000000-0005-0000-0000-000038020000}"/>
    <cellStyle name="SAPBEXaggData 11" xfId="607" xr:uid="{00000000-0005-0000-0000-000039020000}"/>
    <cellStyle name="SAPBEXaggData 2" xfId="608" xr:uid="{00000000-0005-0000-0000-00003A020000}"/>
    <cellStyle name="SAPBEXaggData 2 10" xfId="609" xr:uid="{00000000-0005-0000-0000-00003B020000}"/>
    <cellStyle name="SAPBEXaggData 2 11" xfId="610" xr:uid="{00000000-0005-0000-0000-00003C020000}"/>
    <cellStyle name="SAPBEXaggData 2 2" xfId="611" xr:uid="{00000000-0005-0000-0000-00003D020000}"/>
    <cellStyle name="SAPBEXaggData 2 3" xfId="612" xr:uid="{00000000-0005-0000-0000-00003E020000}"/>
    <cellStyle name="SAPBEXaggData 2 4" xfId="613" xr:uid="{00000000-0005-0000-0000-00003F020000}"/>
    <cellStyle name="SAPBEXaggData 2 5" xfId="614" xr:uid="{00000000-0005-0000-0000-000040020000}"/>
    <cellStyle name="SAPBEXaggData 2 6" xfId="615" xr:uid="{00000000-0005-0000-0000-000041020000}"/>
    <cellStyle name="SAPBEXaggData 2 7" xfId="616" xr:uid="{00000000-0005-0000-0000-000042020000}"/>
    <cellStyle name="SAPBEXaggData 2 8" xfId="617" xr:uid="{00000000-0005-0000-0000-000043020000}"/>
    <cellStyle name="SAPBEXaggData 2 9" xfId="618" xr:uid="{00000000-0005-0000-0000-000044020000}"/>
    <cellStyle name="SAPBEXaggData 3" xfId="619" xr:uid="{00000000-0005-0000-0000-000045020000}"/>
    <cellStyle name="SAPBEXaggData 4" xfId="620" xr:uid="{00000000-0005-0000-0000-000046020000}"/>
    <cellStyle name="SAPBEXaggData 5" xfId="621" xr:uid="{00000000-0005-0000-0000-000047020000}"/>
    <cellStyle name="SAPBEXaggData 6" xfId="622" xr:uid="{00000000-0005-0000-0000-000048020000}"/>
    <cellStyle name="SAPBEXaggData 7" xfId="623" xr:uid="{00000000-0005-0000-0000-000049020000}"/>
    <cellStyle name="SAPBEXaggData 8" xfId="624" xr:uid="{00000000-0005-0000-0000-00004A020000}"/>
    <cellStyle name="SAPBEXaggData 9" xfId="625" xr:uid="{00000000-0005-0000-0000-00004B020000}"/>
    <cellStyle name="SAPBEXaggDataEmph" xfId="20" xr:uid="{00000000-0005-0000-0000-00004C020000}"/>
    <cellStyle name="SAPBEXaggDataEmph 10" xfId="626" xr:uid="{00000000-0005-0000-0000-00004D020000}"/>
    <cellStyle name="SAPBEXaggDataEmph 11" xfId="627" xr:uid="{00000000-0005-0000-0000-00004E020000}"/>
    <cellStyle name="SAPBEXaggDataEmph 12" xfId="628" xr:uid="{00000000-0005-0000-0000-00004F020000}"/>
    <cellStyle name="SAPBEXaggDataEmph 2" xfId="629" xr:uid="{00000000-0005-0000-0000-000050020000}"/>
    <cellStyle name="SAPBEXaggDataEmph 2 10" xfId="630" xr:uid="{00000000-0005-0000-0000-000051020000}"/>
    <cellStyle name="SAPBEXaggDataEmph 2 2" xfId="631" xr:uid="{00000000-0005-0000-0000-000052020000}"/>
    <cellStyle name="SAPBEXaggDataEmph 2 3" xfId="632" xr:uid="{00000000-0005-0000-0000-000053020000}"/>
    <cellStyle name="SAPBEXaggDataEmph 2 4" xfId="633" xr:uid="{00000000-0005-0000-0000-000054020000}"/>
    <cellStyle name="SAPBEXaggDataEmph 2 5" xfId="634" xr:uid="{00000000-0005-0000-0000-000055020000}"/>
    <cellStyle name="SAPBEXaggDataEmph 2 6" xfId="635" xr:uid="{00000000-0005-0000-0000-000056020000}"/>
    <cellStyle name="SAPBEXaggDataEmph 2 7" xfId="636" xr:uid="{00000000-0005-0000-0000-000057020000}"/>
    <cellStyle name="SAPBEXaggDataEmph 2 8" xfId="637" xr:uid="{00000000-0005-0000-0000-000058020000}"/>
    <cellStyle name="SAPBEXaggDataEmph 2 9" xfId="638" xr:uid="{00000000-0005-0000-0000-000059020000}"/>
    <cellStyle name="SAPBEXaggDataEmph 3" xfId="639" xr:uid="{00000000-0005-0000-0000-00005A020000}"/>
    <cellStyle name="SAPBEXaggDataEmph 4" xfId="640" xr:uid="{00000000-0005-0000-0000-00005B020000}"/>
    <cellStyle name="SAPBEXaggDataEmph 5" xfId="641" xr:uid="{00000000-0005-0000-0000-00005C020000}"/>
    <cellStyle name="SAPBEXaggDataEmph 6" xfId="642" xr:uid="{00000000-0005-0000-0000-00005D020000}"/>
    <cellStyle name="SAPBEXaggDataEmph 7" xfId="643" xr:uid="{00000000-0005-0000-0000-00005E020000}"/>
    <cellStyle name="SAPBEXaggDataEmph 8" xfId="644" xr:uid="{00000000-0005-0000-0000-00005F020000}"/>
    <cellStyle name="SAPBEXaggDataEmph 9" xfId="645" xr:uid="{00000000-0005-0000-0000-000060020000}"/>
    <cellStyle name="SAPBEXaggItem" xfId="10" xr:uid="{00000000-0005-0000-0000-000061020000}"/>
    <cellStyle name="SAPBEXaggItem 10" xfId="646" xr:uid="{00000000-0005-0000-0000-000062020000}"/>
    <cellStyle name="SAPBEXaggItem 11" xfId="647" xr:uid="{00000000-0005-0000-0000-000063020000}"/>
    <cellStyle name="SAPBEXaggItem 2" xfId="648" xr:uid="{00000000-0005-0000-0000-000064020000}"/>
    <cellStyle name="SAPBEXaggItem 2 10" xfId="649" xr:uid="{00000000-0005-0000-0000-000065020000}"/>
    <cellStyle name="SAPBEXaggItem 2 11" xfId="650" xr:uid="{00000000-0005-0000-0000-000066020000}"/>
    <cellStyle name="SAPBEXaggItem 2 2" xfId="651" xr:uid="{00000000-0005-0000-0000-000067020000}"/>
    <cellStyle name="SAPBEXaggItem 2 3" xfId="652" xr:uid="{00000000-0005-0000-0000-000068020000}"/>
    <cellStyle name="SAPBEXaggItem 2 4" xfId="653" xr:uid="{00000000-0005-0000-0000-000069020000}"/>
    <cellStyle name="SAPBEXaggItem 2 5" xfId="654" xr:uid="{00000000-0005-0000-0000-00006A020000}"/>
    <cellStyle name="SAPBEXaggItem 2 6" xfId="655" xr:uid="{00000000-0005-0000-0000-00006B020000}"/>
    <cellStyle name="SAPBEXaggItem 2 7" xfId="656" xr:uid="{00000000-0005-0000-0000-00006C020000}"/>
    <cellStyle name="SAPBEXaggItem 2 8" xfId="657" xr:uid="{00000000-0005-0000-0000-00006D020000}"/>
    <cellStyle name="SAPBEXaggItem 2 9" xfId="658" xr:uid="{00000000-0005-0000-0000-00006E020000}"/>
    <cellStyle name="SAPBEXaggItem 3" xfId="659" xr:uid="{00000000-0005-0000-0000-00006F020000}"/>
    <cellStyle name="SAPBEXaggItem 4" xfId="660" xr:uid="{00000000-0005-0000-0000-000070020000}"/>
    <cellStyle name="SAPBEXaggItem 5" xfId="661" xr:uid="{00000000-0005-0000-0000-000071020000}"/>
    <cellStyle name="SAPBEXaggItem 6" xfId="662" xr:uid="{00000000-0005-0000-0000-000072020000}"/>
    <cellStyle name="SAPBEXaggItem 7" xfId="663" xr:uid="{00000000-0005-0000-0000-000073020000}"/>
    <cellStyle name="SAPBEXaggItem 8" xfId="664" xr:uid="{00000000-0005-0000-0000-000074020000}"/>
    <cellStyle name="SAPBEXaggItem 9" xfId="665" xr:uid="{00000000-0005-0000-0000-000075020000}"/>
    <cellStyle name="SAPBEXaggItemX" xfId="21" xr:uid="{00000000-0005-0000-0000-000076020000}"/>
    <cellStyle name="SAPBEXaggItemX 10" xfId="666" xr:uid="{00000000-0005-0000-0000-000077020000}"/>
    <cellStyle name="SAPBEXaggItemX 11" xfId="667" xr:uid="{00000000-0005-0000-0000-000078020000}"/>
    <cellStyle name="SAPBEXaggItemX 12" xfId="668" xr:uid="{00000000-0005-0000-0000-000079020000}"/>
    <cellStyle name="SAPBEXaggItemX 2" xfId="669" xr:uid="{00000000-0005-0000-0000-00007A020000}"/>
    <cellStyle name="SAPBEXaggItemX 2 10" xfId="670" xr:uid="{00000000-0005-0000-0000-00007B020000}"/>
    <cellStyle name="SAPBEXaggItemX 2 2" xfId="671" xr:uid="{00000000-0005-0000-0000-00007C020000}"/>
    <cellStyle name="SAPBEXaggItemX 2 3" xfId="672" xr:uid="{00000000-0005-0000-0000-00007D020000}"/>
    <cellStyle name="SAPBEXaggItemX 2 4" xfId="673" xr:uid="{00000000-0005-0000-0000-00007E020000}"/>
    <cellStyle name="SAPBEXaggItemX 2 5" xfId="674" xr:uid="{00000000-0005-0000-0000-00007F020000}"/>
    <cellStyle name="SAPBEXaggItemX 2 6" xfId="675" xr:uid="{00000000-0005-0000-0000-000080020000}"/>
    <cellStyle name="SAPBEXaggItemX 2 7" xfId="676" xr:uid="{00000000-0005-0000-0000-000081020000}"/>
    <cellStyle name="SAPBEXaggItemX 2 8" xfId="677" xr:uid="{00000000-0005-0000-0000-000082020000}"/>
    <cellStyle name="SAPBEXaggItemX 2 9" xfId="678" xr:uid="{00000000-0005-0000-0000-000083020000}"/>
    <cellStyle name="SAPBEXaggItemX 3" xfId="679" xr:uid="{00000000-0005-0000-0000-000084020000}"/>
    <cellStyle name="SAPBEXaggItemX 4" xfId="680" xr:uid="{00000000-0005-0000-0000-000085020000}"/>
    <cellStyle name="SAPBEXaggItemX 5" xfId="681" xr:uid="{00000000-0005-0000-0000-000086020000}"/>
    <cellStyle name="SAPBEXaggItemX 6" xfId="682" xr:uid="{00000000-0005-0000-0000-000087020000}"/>
    <cellStyle name="SAPBEXaggItemX 7" xfId="683" xr:uid="{00000000-0005-0000-0000-000088020000}"/>
    <cellStyle name="SAPBEXaggItemX 8" xfId="684" xr:uid="{00000000-0005-0000-0000-000089020000}"/>
    <cellStyle name="SAPBEXaggItemX 9" xfId="685" xr:uid="{00000000-0005-0000-0000-00008A020000}"/>
    <cellStyle name="SAPBEXexcBad7" xfId="22" xr:uid="{00000000-0005-0000-0000-00008B020000}"/>
    <cellStyle name="SAPBEXexcBad7 10" xfId="686" xr:uid="{00000000-0005-0000-0000-00008C020000}"/>
    <cellStyle name="SAPBEXexcBad7 11" xfId="687" xr:uid="{00000000-0005-0000-0000-00008D020000}"/>
    <cellStyle name="SAPBEXexcBad7 12" xfId="688" xr:uid="{00000000-0005-0000-0000-00008E020000}"/>
    <cellStyle name="SAPBEXexcBad7 2" xfId="689" xr:uid="{00000000-0005-0000-0000-00008F020000}"/>
    <cellStyle name="SAPBEXexcBad7 2 10" xfId="690" xr:uid="{00000000-0005-0000-0000-000090020000}"/>
    <cellStyle name="SAPBEXexcBad7 2 2" xfId="691" xr:uid="{00000000-0005-0000-0000-000091020000}"/>
    <cellStyle name="SAPBEXexcBad7 2 3" xfId="692" xr:uid="{00000000-0005-0000-0000-000092020000}"/>
    <cellStyle name="SAPBEXexcBad7 2 4" xfId="693" xr:uid="{00000000-0005-0000-0000-000093020000}"/>
    <cellStyle name="SAPBEXexcBad7 2 5" xfId="694" xr:uid="{00000000-0005-0000-0000-000094020000}"/>
    <cellStyle name="SAPBEXexcBad7 2 6" xfId="695" xr:uid="{00000000-0005-0000-0000-000095020000}"/>
    <cellStyle name="SAPBEXexcBad7 2 7" xfId="696" xr:uid="{00000000-0005-0000-0000-000096020000}"/>
    <cellStyle name="SAPBEXexcBad7 2 8" xfId="697" xr:uid="{00000000-0005-0000-0000-000097020000}"/>
    <cellStyle name="SAPBEXexcBad7 2 9" xfId="698" xr:uid="{00000000-0005-0000-0000-000098020000}"/>
    <cellStyle name="SAPBEXexcBad7 3" xfId="699" xr:uid="{00000000-0005-0000-0000-000099020000}"/>
    <cellStyle name="SAPBEXexcBad7 4" xfId="700" xr:uid="{00000000-0005-0000-0000-00009A020000}"/>
    <cellStyle name="SAPBEXexcBad7 5" xfId="701" xr:uid="{00000000-0005-0000-0000-00009B020000}"/>
    <cellStyle name="SAPBEXexcBad7 6" xfId="702" xr:uid="{00000000-0005-0000-0000-00009C020000}"/>
    <cellStyle name="SAPBEXexcBad7 7" xfId="703" xr:uid="{00000000-0005-0000-0000-00009D020000}"/>
    <cellStyle name="SAPBEXexcBad7 8" xfId="704" xr:uid="{00000000-0005-0000-0000-00009E020000}"/>
    <cellStyle name="SAPBEXexcBad7 9" xfId="705" xr:uid="{00000000-0005-0000-0000-00009F020000}"/>
    <cellStyle name="SAPBEXexcBad8" xfId="23" xr:uid="{00000000-0005-0000-0000-0000A0020000}"/>
    <cellStyle name="SAPBEXexcBad8 10" xfId="706" xr:uid="{00000000-0005-0000-0000-0000A1020000}"/>
    <cellStyle name="SAPBEXexcBad8 11" xfId="707" xr:uid="{00000000-0005-0000-0000-0000A2020000}"/>
    <cellStyle name="SAPBEXexcBad8 12" xfId="708" xr:uid="{00000000-0005-0000-0000-0000A3020000}"/>
    <cellStyle name="SAPBEXexcBad8 2" xfId="709" xr:uid="{00000000-0005-0000-0000-0000A4020000}"/>
    <cellStyle name="SAPBEXexcBad8 2 10" xfId="710" xr:uid="{00000000-0005-0000-0000-0000A5020000}"/>
    <cellStyle name="SAPBEXexcBad8 2 2" xfId="711" xr:uid="{00000000-0005-0000-0000-0000A6020000}"/>
    <cellStyle name="SAPBEXexcBad8 2 3" xfId="712" xr:uid="{00000000-0005-0000-0000-0000A7020000}"/>
    <cellStyle name="SAPBEXexcBad8 2 4" xfId="713" xr:uid="{00000000-0005-0000-0000-0000A8020000}"/>
    <cellStyle name="SAPBEXexcBad8 2 5" xfId="714" xr:uid="{00000000-0005-0000-0000-0000A9020000}"/>
    <cellStyle name="SAPBEXexcBad8 2 6" xfId="715" xr:uid="{00000000-0005-0000-0000-0000AA020000}"/>
    <cellStyle name="SAPBEXexcBad8 2 7" xfId="716" xr:uid="{00000000-0005-0000-0000-0000AB020000}"/>
    <cellStyle name="SAPBEXexcBad8 2 8" xfId="717" xr:uid="{00000000-0005-0000-0000-0000AC020000}"/>
    <cellStyle name="SAPBEXexcBad8 2 9" xfId="718" xr:uid="{00000000-0005-0000-0000-0000AD020000}"/>
    <cellStyle name="SAPBEXexcBad8 3" xfId="719" xr:uid="{00000000-0005-0000-0000-0000AE020000}"/>
    <cellStyle name="SAPBEXexcBad8 4" xfId="720" xr:uid="{00000000-0005-0000-0000-0000AF020000}"/>
    <cellStyle name="SAPBEXexcBad8 5" xfId="721" xr:uid="{00000000-0005-0000-0000-0000B0020000}"/>
    <cellStyle name="SAPBEXexcBad8 6" xfId="722" xr:uid="{00000000-0005-0000-0000-0000B1020000}"/>
    <cellStyle name="SAPBEXexcBad8 7" xfId="723" xr:uid="{00000000-0005-0000-0000-0000B2020000}"/>
    <cellStyle name="SAPBEXexcBad8 8" xfId="724" xr:uid="{00000000-0005-0000-0000-0000B3020000}"/>
    <cellStyle name="SAPBEXexcBad8 9" xfId="725" xr:uid="{00000000-0005-0000-0000-0000B4020000}"/>
    <cellStyle name="SAPBEXexcBad9" xfId="24" xr:uid="{00000000-0005-0000-0000-0000B5020000}"/>
    <cellStyle name="SAPBEXexcBad9 10" xfId="726" xr:uid="{00000000-0005-0000-0000-0000B6020000}"/>
    <cellStyle name="SAPBEXexcBad9 11" xfId="727" xr:uid="{00000000-0005-0000-0000-0000B7020000}"/>
    <cellStyle name="SAPBEXexcBad9 12" xfId="728" xr:uid="{00000000-0005-0000-0000-0000B8020000}"/>
    <cellStyle name="SAPBEXexcBad9 2" xfId="729" xr:uid="{00000000-0005-0000-0000-0000B9020000}"/>
    <cellStyle name="SAPBEXexcBad9 2 10" xfId="730" xr:uid="{00000000-0005-0000-0000-0000BA020000}"/>
    <cellStyle name="SAPBEXexcBad9 2 2" xfId="731" xr:uid="{00000000-0005-0000-0000-0000BB020000}"/>
    <cellStyle name="SAPBEXexcBad9 2 3" xfId="732" xr:uid="{00000000-0005-0000-0000-0000BC020000}"/>
    <cellStyle name="SAPBEXexcBad9 2 4" xfId="733" xr:uid="{00000000-0005-0000-0000-0000BD020000}"/>
    <cellStyle name="SAPBEXexcBad9 2 5" xfId="734" xr:uid="{00000000-0005-0000-0000-0000BE020000}"/>
    <cellStyle name="SAPBEXexcBad9 2 6" xfId="735" xr:uid="{00000000-0005-0000-0000-0000BF020000}"/>
    <cellStyle name="SAPBEXexcBad9 2 7" xfId="736" xr:uid="{00000000-0005-0000-0000-0000C0020000}"/>
    <cellStyle name="SAPBEXexcBad9 2 8" xfId="737" xr:uid="{00000000-0005-0000-0000-0000C1020000}"/>
    <cellStyle name="SAPBEXexcBad9 2 9" xfId="738" xr:uid="{00000000-0005-0000-0000-0000C2020000}"/>
    <cellStyle name="SAPBEXexcBad9 3" xfId="739" xr:uid="{00000000-0005-0000-0000-0000C3020000}"/>
    <cellStyle name="SAPBEXexcBad9 4" xfId="740" xr:uid="{00000000-0005-0000-0000-0000C4020000}"/>
    <cellStyle name="SAPBEXexcBad9 5" xfId="741" xr:uid="{00000000-0005-0000-0000-0000C5020000}"/>
    <cellStyle name="SAPBEXexcBad9 6" xfId="742" xr:uid="{00000000-0005-0000-0000-0000C6020000}"/>
    <cellStyle name="SAPBEXexcBad9 7" xfId="743" xr:uid="{00000000-0005-0000-0000-0000C7020000}"/>
    <cellStyle name="SAPBEXexcBad9 8" xfId="744" xr:uid="{00000000-0005-0000-0000-0000C8020000}"/>
    <cellStyle name="SAPBEXexcBad9 9" xfId="745" xr:uid="{00000000-0005-0000-0000-0000C9020000}"/>
    <cellStyle name="SAPBEXexcCritical4" xfId="25" xr:uid="{00000000-0005-0000-0000-0000CA020000}"/>
    <cellStyle name="SAPBEXexcCritical4 10" xfId="746" xr:uid="{00000000-0005-0000-0000-0000CB020000}"/>
    <cellStyle name="SAPBEXexcCritical4 11" xfId="747" xr:uid="{00000000-0005-0000-0000-0000CC020000}"/>
    <cellStyle name="SAPBEXexcCritical4 12" xfId="748" xr:uid="{00000000-0005-0000-0000-0000CD020000}"/>
    <cellStyle name="SAPBEXexcCritical4 2" xfId="749" xr:uid="{00000000-0005-0000-0000-0000CE020000}"/>
    <cellStyle name="SAPBEXexcCritical4 2 10" xfId="750" xr:uid="{00000000-0005-0000-0000-0000CF020000}"/>
    <cellStyle name="SAPBEXexcCritical4 2 2" xfId="751" xr:uid="{00000000-0005-0000-0000-0000D0020000}"/>
    <cellStyle name="SAPBEXexcCritical4 2 3" xfId="752" xr:uid="{00000000-0005-0000-0000-0000D1020000}"/>
    <cellStyle name="SAPBEXexcCritical4 2 4" xfId="753" xr:uid="{00000000-0005-0000-0000-0000D2020000}"/>
    <cellStyle name="SAPBEXexcCritical4 2 5" xfId="754" xr:uid="{00000000-0005-0000-0000-0000D3020000}"/>
    <cellStyle name="SAPBEXexcCritical4 2 6" xfId="755" xr:uid="{00000000-0005-0000-0000-0000D4020000}"/>
    <cellStyle name="SAPBEXexcCritical4 2 7" xfId="756" xr:uid="{00000000-0005-0000-0000-0000D5020000}"/>
    <cellStyle name="SAPBEXexcCritical4 2 8" xfId="757" xr:uid="{00000000-0005-0000-0000-0000D6020000}"/>
    <cellStyle name="SAPBEXexcCritical4 2 9" xfId="758" xr:uid="{00000000-0005-0000-0000-0000D7020000}"/>
    <cellStyle name="SAPBEXexcCritical4 3" xfId="759" xr:uid="{00000000-0005-0000-0000-0000D8020000}"/>
    <cellStyle name="SAPBEXexcCritical4 4" xfId="760" xr:uid="{00000000-0005-0000-0000-0000D9020000}"/>
    <cellStyle name="SAPBEXexcCritical4 5" xfId="761" xr:uid="{00000000-0005-0000-0000-0000DA020000}"/>
    <cellStyle name="SAPBEXexcCritical4 6" xfId="762" xr:uid="{00000000-0005-0000-0000-0000DB020000}"/>
    <cellStyle name="SAPBEXexcCritical4 7" xfId="763" xr:uid="{00000000-0005-0000-0000-0000DC020000}"/>
    <cellStyle name="SAPBEXexcCritical4 8" xfId="764" xr:uid="{00000000-0005-0000-0000-0000DD020000}"/>
    <cellStyle name="SAPBEXexcCritical4 9" xfId="765" xr:uid="{00000000-0005-0000-0000-0000DE020000}"/>
    <cellStyle name="SAPBEXexcCritical5" xfId="26" xr:uid="{00000000-0005-0000-0000-0000DF020000}"/>
    <cellStyle name="SAPBEXexcCritical5 10" xfId="766" xr:uid="{00000000-0005-0000-0000-0000E0020000}"/>
    <cellStyle name="SAPBEXexcCritical5 11" xfId="767" xr:uid="{00000000-0005-0000-0000-0000E1020000}"/>
    <cellStyle name="SAPBEXexcCritical5 12" xfId="768" xr:uid="{00000000-0005-0000-0000-0000E2020000}"/>
    <cellStyle name="SAPBEXexcCritical5 2" xfId="769" xr:uid="{00000000-0005-0000-0000-0000E3020000}"/>
    <cellStyle name="SAPBEXexcCritical5 2 10" xfId="770" xr:uid="{00000000-0005-0000-0000-0000E4020000}"/>
    <cellStyle name="SAPBEXexcCritical5 2 2" xfId="771" xr:uid="{00000000-0005-0000-0000-0000E5020000}"/>
    <cellStyle name="SAPBEXexcCritical5 2 3" xfId="772" xr:uid="{00000000-0005-0000-0000-0000E6020000}"/>
    <cellStyle name="SAPBEXexcCritical5 2 4" xfId="773" xr:uid="{00000000-0005-0000-0000-0000E7020000}"/>
    <cellStyle name="SAPBEXexcCritical5 2 5" xfId="774" xr:uid="{00000000-0005-0000-0000-0000E8020000}"/>
    <cellStyle name="SAPBEXexcCritical5 2 6" xfId="775" xr:uid="{00000000-0005-0000-0000-0000E9020000}"/>
    <cellStyle name="SAPBEXexcCritical5 2 7" xfId="776" xr:uid="{00000000-0005-0000-0000-0000EA020000}"/>
    <cellStyle name="SAPBEXexcCritical5 2 8" xfId="777" xr:uid="{00000000-0005-0000-0000-0000EB020000}"/>
    <cellStyle name="SAPBEXexcCritical5 2 9" xfId="778" xr:uid="{00000000-0005-0000-0000-0000EC020000}"/>
    <cellStyle name="SAPBEXexcCritical5 3" xfId="779" xr:uid="{00000000-0005-0000-0000-0000ED020000}"/>
    <cellStyle name="SAPBEXexcCritical5 4" xfId="780" xr:uid="{00000000-0005-0000-0000-0000EE020000}"/>
    <cellStyle name="SAPBEXexcCritical5 5" xfId="781" xr:uid="{00000000-0005-0000-0000-0000EF020000}"/>
    <cellStyle name="SAPBEXexcCritical5 6" xfId="782" xr:uid="{00000000-0005-0000-0000-0000F0020000}"/>
    <cellStyle name="SAPBEXexcCritical5 7" xfId="783" xr:uid="{00000000-0005-0000-0000-0000F1020000}"/>
    <cellStyle name="SAPBEXexcCritical5 8" xfId="784" xr:uid="{00000000-0005-0000-0000-0000F2020000}"/>
    <cellStyle name="SAPBEXexcCritical5 9" xfId="785" xr:uid="{00000000-0005-0000-0000-0000F3020000}"/>
    <cellStyle name="SAPBEXexcCritical6" xfId="27" xr:uid="{00000000-0005-0000-0000-0000F4020000}"/>
    <cellStyle name="SAPBEXexcCritical6 10" xfId="786" xr:uid="{00000000-0005-0000-0000-0000F5020000}"/>
    <cellStyle name="SAPBEXexcCritical6 11" xfId="787" xr:uid="{00000000-0005-0000-0000-0000F6020000}"/>
    <cellStyle name="SAPBEXexcCritical6 12" xfId="788" xr:uid="{00000000-0005-0000-0000-0000F7020000}"/>
    <cellStyle name="SAPBEXexcCritical6 2" xfId="789" xr:uid="{00000000-0005-0000-0000-0000F8020000}"/>
    <cellStyle name="SAPBEXexcCritical6 2 10" xfId="790" xr:uid="{00000000-0005-0000-0000-0000F9020000}"/>
    <cellStyle name="SAPBEXexcCritical6 2 2" xfId="791" xr:uid="{00000000-0005-0000-0000-0000FA020000}"/>
    <cellStyle name="SAPBEXexcCritical6 2 3" xfId="792" xr:uid="{00000000-0005-0000-0000-0000FB020000}"/>
    <cellStyle name="SAPBEXexcCritical6 2 4" xfId="793" xr:uid="{00000000-0005-0000-0000-0000FC020000}"/>
    <cellStyle name="SAPBEXexcCritical6 2 5" xfId="794" xr:uid="{00000000-0005-0000-0000-0000FD020000}"/>
    <cellStyle name="SAPBEXexcCritical6 2 6" xfId="795" xr:uid="{00000000-0005-0000-0000-0000FE020000}"/>
    <cellStyle name="SAPBEXexcCritical6 2 7" xfId="796" xr:uid="{00000000-0005-0000-0000-0000FF020000}"/>
    <cellStyle name="SAPBEXexcCritical6 2 8" xfId="797" xr:uid="{00000000-0005-0000-0000-000000030000}"/>
    <cellStyle name="SAPBEXexcCritical6 2 9" xfId="798" xr:uid="{00000000-0005-0000-0000-000001030000}"/>
    <cellStyle name="SAPBEXexcCritical6 3" xfId="799" xr:uid="{00000000-0005-0000-0000-000002030000}"/>
    <cellStyle name="SAPBEXexcCritical6 4" xfId="800" xr:uid="{00000000-0005-0000-0000-000003030000}"/>
    <cellStyle name="SAPBEXexcCritical6 5" xfId="801" xr:uid="{00000000-0005-0000-0000-000004030000}"/>
    <cellStyle name="SAPBEXexcCritical6 6" xfId="802" xr:uid="{00000000-0005-0000-0000-000005030000}"/>
    <cellStyle name="SAPBEXexcCritical6 7" xfId="803" xr:uid="{00000000-0005-0000-0000-000006030000}"/>
    <cellStyle name="SAPBEXexcCritical6 8" xfId="804" xr:uid="{00000000-0005-0000-0000-000007030000}"/>
    <cellStyle name="SAPBEXexcCritical6 9" xfId="805" xr:uid="{00000000-0005-0000-0000-000008030000}"/>
    <cellStyle name="SAPBEXexcGood1" xfId="28" xr:uid="{00000000-0005-0000-0000-000009030000}"/>
    <cellStyle name="SAPBEXexcGood1 10" xfId="806" xr:uid="{00000000-0005-0000-0000-00000A030000}"/>
    <cellStyle name="SAPBEXexcGood1 11" xfId="807" xr:uid="{00000000-0005-0000-0000-00000B030000}"/>
    <cellStyle name="SAPBEXexcGood1 12" xfId="808" xr:uid="{00000000-0005-0000-0000-00000C030000}"/>
    <cellStyle name="SAPBEXexcGood1 2" xfId="809" xr:uid="{00000000-0005-0000-0000-00000D030000}"/>
    <cellStyle name="SAPBEXexcGood1 2 10" xfId="810" xr:uid="{00000000-0005-0000-0000-00000E030000}"/>
    <cellStyle name="SAPBEXexcGood1 2 2" xfId="811" xr:uid="{00000000-0005-0000-0000-00000F030000}"/>
    <cellStyle name="SAPBEXexcGood1 2 3" xfId="812" xr:uid="{00000000-0005-0000-0000-000010030000}"/>
    <cellStyle name="SAPBEXexcGood1 2 4" xfId="813" xr:uid="{00000000-0005-0000-0000-000011030000}"/>
    <cellStyle name="SAPBEXexcGood1 2 5" xfId="814" xr:uid="{00000000-0005-0000-0000-000012030000}"/>
    <cellStyle name="SAPBEXexcGood1 2 6" xfId="815" xr:uid="{00000000-0005-0000-0000-000013030000}"/>
    <cellStyle name="SAPBEXexcGood1 2 7" xfId="816" xr:uid="{00000000-0005-0000-0000-000014030000}"/>
    <cellStyle name="SAPBEXexcGood1 2 8" xfId="817" xr:uid="{00000000-0005-0000-0000-000015030000}"/>
    <cellStyle name="SAPBEXexcGood1 2 9" xfId="818" xr:uid="{00000000-0005-0000-0000-000016030000}"/>
    <cellStyle name="SAPBEXexcGood1 3" xfId="819" xr:uid="{00000000-0005-0000-0000-000017030000}"/>
    <cellStyle name="SAPBEXexcGood1 4" xfId="820" xr:uid="{00000000-0005-0000-0000-000018030000}"/>
    <cellStyle name="SAPBEXexcGood1 5" xfId="821" xr:uid="{00000000-0005-0000-0000-000019030000}"/>
    <cellStyle name="SAPBEXexcGood1 6" xfId="822" xr:uid="{00000000-0005-0000-0000-00001A030000}"/>
    <cellStyle name="SAPBEXexcGood1 7" xfId="823" xr:uid="{00000000-0005-0000-0000-00001B030000}"/>
    <cellStyle name="SAPBEXexcGood1 8" xfId="824" xr:uid="{00000000-0005-0000-0000-00001C030000}"/>
    <cellStyle name="SAPBEXexcGood1 9" xfId="825" xr:uid="{00000000-0005-0000-0000-00001D030000}"/>
    <cellStyle name="SAPBEXexcGood2" xfId="29" xr:uid="{00000000-0005-0000-0000-00001E030000}"/>
    <cellStyle name="SAPBEXexcGood2 10" xfId="826" xr:uid="{00000000-0005-0000-0000-00001F030000}"/>
    <cellStyle name="SAPBEXexcGood2 11" xfId="827" xr:uid="{00000000-0005-0000-0000-000020030000}"/>
    <cellStyle name="SAPBEXexcGood2 12" xfId="828" xr:uid="{00000000-0005-0000-0000-000021030000}"/>
    <cellStyle name="SAPBEXexcGood2 2" xfId="829" xr:uid="{00000000-0005-0000-0000-000022030000}"/>
    <cellStyle name="SAPBEXexcGood2 2 10" xfId="830" xr:uid="{00000000-0005-0000-0000-000023030000}"/>
    <cellStyle name="SAPBEXexcGood2 2 2" xfId="831" xr:uid="{00000000-0005-0000-0000-000024030000}"/>
    <cellStyle name="SAPBEXexcGood2 2 3" xfId="832" xr:uid="{00000000-0005-0000-0000-000025030000}"/>
    <cellStyle name="SAPBEXexcGood2 2 4" xfId="833" xr:uid="{00000000-0005-0000-0000-000026030000}"/>
    <cellStyle name="SAPBEXexcGood2 2 5" xfId="834" xr:uid="{00000000-0005-0000-0000-000027030000}"/>
    <cellStyle name="SAPBEXexcGood2 2 6" xfId="835" xr:uid="{00000000-0005-0000-0000-000028030000}"/>
    <cellStyle name="SAPBEXexcGood2 2 7" xfId="836" xr:uid="{00000000-0005-0000-0000-000029030000}"/>
    <cellStyle name="SAPBEXexcGood2 2 8" xfId="837" xr:uid="{00000000-0005-0000-0000-00002A030000}"/>
    <cellStyle name="SAPBEXexcGood2 2 9" xfId="838" xr:uid="{00000000-0005-0000-0000-00002B030000}"/>
    <cellStyle name="SAPBEXexcGood2 3" xfId="839" xr:uid="{00000000-0005-0000-0000-00002C030000}"/>
    <cellStyle name="SAPBEXexcGood2 4" xfId="840" xr:uid="{00000000-0005-0000-0000-00002D030000}"/>
    <cellStyle name="SAPBEXexcGood2 5" xfId="841" xr:uid="{00000000-0005-0000-0000-00002E030000}"/>
    <cellStyle name="SAPBEXexcGood2 6" xfId="842" xr:uid="{00000000-0005-0000-0000-00002F030000}"/>
    <cellStyle name="SAPBEXexcGood2 7" xfId="843" xr:uid="{00000000-0005-0000-0000-000030030000}"/>
    <cellStyle name="SAPBEXexcGood2 8" xfId="844" xr:uid="{00000000-0005-0000-0000-000031030000}"/>
    <cellStyle name="SAPBEXexcGood2 9" xfId="845" xr:uid="{00000000-0005-0000-0000-000032030000}"/>
    <cellStyle name="SAPBEXexcGood3" xfId="30" xr:uid="{00000000-0005-0000-0000-000033030000}"/>
    <cellStyle name="SAPBEXexcGood3 10" xfId="846" xr:uid="{00000000-0005-0000-0000-000034030000}"/>
    <cellStyle name="SAPBEXexcGood3 11" xfId="847" xr:uid="{00000000-0005-0000-0000-000035030000}"/>
    <cellStyle name="SAPBEXexcGood3 12" xfId="848" xr:uid="{00000000-0005-0000-0000-000036030000}"/>
    <cellStyle name="SAPBEXexcGood3 2" xfId="849" xr:uid="{00000000-0005-0000-0000-000037030000}"/>
    <cellStyle name="SAPBEXexcGood3 2 10" xfId="850" xr:uid="{00000000-0005-0000-0000-000038030000}"/>
    <cellStyle name="SAPBEXexcGood3 2 2" xfId="851" xr:uid="{00000000-0005-0000-0000-000039030000}"/>
    <cellStyle name="SAPBEXexcGood3 2 3" xfId="852" xr:uid="{00000000-0005-0000-0000-00003A030000}"/>
    <cellStyle name="SAPBEXexcGood3 2 4" xfId="853" xr:uid="{00000000-0005-0000-0000-00003B030000}"/>
    <cellStyle name="SAPBEXexcGood3 2 5" xfId="854" xr:uid="{00000000-0005-0000-0000-00003C030000}"/>
    <cellStyle name="SAPBEXexcGood3 2 6" xfId="855" xr:uid="{00000000-0005-0000-0000-00003D030000}"/>
    <cellStyle name="SAPBEXexcGood3 2 7" xfId="856" xr:uid="{00000000-0005-0000-0000-00003E030000}"/>
    <cellStyle name="SAPBEXexcGood3 2 8" xfId="857" xr:uid="{00000000-0005-0000-0000-00003F030000}"/>
    <cellStyle name="SAPBEXexcGood3 2 9" xfId="858" xr:uid="{00000000-0005-0000-0000-000040030000}"/>
    <cellStyle name="SAPBEXexcGood3 3" xfId="859" xr:uid="{00000000-0005-0000-0000-000041030000}"/>
    <cellStyle name="SAPBEXexcGood3 4" xfId="860" xr:uid="{00000000-0005-0000-0000-000042030000}"/>
    <cellStyle name="SAPBEXexcGood3 5" xfId="861" xr:uid="{00000000-0005-0000-0000-000043030000}"/>
    <cellStyle name="SAPBEXexcGood3 6" xfId="862" xr:uid="{00000000-0005-0000-0000-000044030000}"/>
    <cellStyle name="SAPBEXexcGood3 7" xfId="863" xr:uid="{00000000-0005-0000-0000-000045030000}"/>
    <cellStyle name="SAPBEXexcGood3 8" xfId="864" xr:uid="{00000000-0005-0000-0000-000046030000}"/>
    <cellStyle name="SAPBEXexcGood3 9" xfId="865" xr:uid="{00000000-0005-0000-0000-000047030000}"/>
    <cellStyle name="SAPBEXfilterDrill" xfId="31" xr:uid="{00000000-0005-0000-0000-000048030000}"/>
    <cellStyle name="SAPBEXfilterDrill 10" xfId="866" xr:uid="{00000000-0005-0000-0000-000049030000}"/>
    <cellStyle name="SAPBEXfilterDrill 11" xfId="867" xr:uid="{00000000-0005-0000-0000-00004A030000}"/>
    <cellStyle name="SAPBEXfilterDrill 12" xfId="868" xr:uid="{00000000-0005-0000-0000-00004B030000}"/>
    <cellStyle name="SAPBEXfilterDrill 2" xfId="869" xr:uid="{00000000-0005-0000-0000-00004C030000}"/>
    <cellStyle name="SAPBEXfilterDrill 2 10" xfId="870" xr:uid="{00000000-0005-0000-0000-00004D030000}"/>
    <cellStyle name="SAPBEXfilterDrill 2 2" xfId="871" xr:uid="{00000000-0005-0000-0000-00004E030000}"/>
    <cellStyle name="SAPBEXfilterDrill 2 3" xfId="872" xr:uid="{00000000-0005-0000-0000-00004F030000}"/>
    <cellStyle name="SAPBEXfilterDrill 2 4" xfId="873" xr:uid="{00000000-0005-0000-0000-000050030000}"/>
    <cellStyle name="SAPBEXfilterDrill 2 5" xfId="874" xr:uid="{00000000-0005-0000-0000-000051030000}"/>
    <cellStyle name="SAPBEXfilterDrill 2 6" xfId="875" xr:uid="{00000000-0005-0000-0000-000052030000}"/>
    <cellStyle name="SAPBEXfilterDrill 2 7" xfId="876" xr:uid="{00000000-0005-0000-0000-000053030000}"/>
    <cellStyle name="SAPBEXfilterDrill 2 8" xfId="877" xr:uid="{00000000-0005-0000-0000-000054030000}"/>
    <cellStyle name="SAPBEXfilterDrill 2 9" xfId="878" xr:uid="{00000000-0005-0000-0000-000055030000}"/>
    <cellStyle name="SAPBEXfilterDrill 3" xfId="879" xr:uid="{00000000-0005-0000-0000-000056030000}"/>
    <cellStyle name="SAPBEXfilterDrill 4" xfId="880" xr:uid="{00000000-0005-0000-0000-000057030000}"/>
    <cellStyle name="SAPBEXfilterDrill 5" xfId="881" xr:uid="{00000000-0005-0000-0000-000058030000}"/>
    <cellStyle name="SAPBEXfilterDrill 6" xfId="882" xr:uid="{00000000-0005-0000-0000-000059030000}"/>
    <cellStyle name="SAPBEXfilterDrill 7" xfId="883" xr:uid="{00000000-0005-0000-0000-00005A030000}"/>
    <cellStyle name="SAPBEXfilterDrill 8" xfId="884" xr:uid="{00000000-0005-0000-0000-00005B030000}"/>
    <cellStyle name="SAPBEXfilterDrill 9" xfId="885" xr:uid="{00000000-0005-0000-0000-00005C030000}"/>
    <cellStyle name="SAPBEXfilterItem" xfId="32" xr:uid="{00000000-0005-0000-0000-00005D030000}"/>
    <cellStyle name="SAPBEXfilterItem 10" xfId="886" xr:uid="{00000000-0005-0000-0000-00005E030000}"/>
    <cellStyle name="SAPBEXfilterItem 11" xfId="887" xr:uid="{00000000-0005-0000-0000-00005F030000}"/>
    <cellStyle name="SAPBEXfilterItem 12" xfId="888" xr:uid="{00000000-0005-0000-0000-000060030000}"/>
    <cellStyle name="SAPBEXfilterItem 2" xfId="889" xr:uid="{00000000-0005-0000-0000-000061030000}"/>
    <cellStyle name="SAPBEXfilterItem 2 10" xfId="890" xr:uid="{00000000-0005-0000-0000-000062030000}"/>
    <cellStyle name="SAPBEXfilterItem 2 2" xfId="891" xr:uid="{00000000-0005-0000-0000-000063030000}"/>
    <cellStyle name="SAPBEXfilterItem 2 3" xfId="892" xr:uid="{00000000-0005-0000-0000-000064030000}"/>
    <cellStyle name="SAPBEXfilterItem 2 4" xfId="893" xr:uid="{00000000-0005-0000-0000-000065030000}"/>
    <cellStyle name="SAPBEXfilterItem 2 5" xfId="894" xr:uid="{00000000-0005-0000-0000-000066030000}"/>
    <cellStyle name="SAPBEXfilterItem 2 6" xfId="895" xr:uid="{00000000-0005-0000-0000-000067030000}"/>
    <cellStyle name="SAPBEXfilterItem 2 7" xfId="896" xr:uid="{00000000-0005-0000-0000-000068030000}"/>
    <cellStyle name="SAPBEXfilterItem 2 8" xfId="897" xr:uid="{00000000-0005-0000-0000-000069030000}"/>
    <cellStyle name="SAPBEXfilterItem 2 9" xfId="898" xr:uid="{00000000-0005-0000-0000-00006A030000}"/>
    <cellStyle name="SAPBEXfilterItem 3" xfId="899" xr:uid="{00000000-0005-0000-0000-00006B030000}"/>
    <cellStyle name="SAPBEXfilterItem 4" xfId="900" xr:uid="{00000000-0005-0000-0000-00006C030000}"/>
    <cellStyle name="SAPBEXfilterItem 5" xfId="901" xr:uid="{00000000-0005-0000-0000-00006D030000}"/>
    <cellStyle name="SAPBEXfilterItem 6" xfId="902" xr:uid="{00000000-0005-0000-0000-00006E030000}"/>
    <cellStyle name="SAPBEXfilterItem 7" xfId="903" xr:uid="{00000000-0005-0000-0000-00006F030000}"/>
    <cellStyle name="SAPBEXfilterItem 8" xfId="904" xr:uid="{00000000-0005-0000-0000-000070030000}"/>
    <cellStyle name="SAPBEXfilterItem 9" xfId="905" xr:uid="{00000000-0005-0000-0000-000071030000}"/>
    <cellStyle name="SAPBEXfilterText" xfId="33" xr:uid="{00000000-0005-0000-0000-000072030000}"/>
    <cellStyle name="SAPBEXfilterText 10" xfId="906" xr:uid="{00000000-0005-0000-0000-000073030000}"/>
    <cellStyle name="SAPBEXfilterText 11" xfId="907" xr:uid="{00000000-0005-0000-0000-000074030000}"/>
    <cellStyle name="SAPBEXfilterText 12" xfId="908" xr:uid="{00000000-0005-0000-0000-000075030000}"/>
    <cellStyle name="SAPBEXfilterText 2" xfId="909" xr:uid="{00000000-0005-0000-0000-000076030000}"/>
    <cellStyle name="SAPBEXfilterText 2 10" xfId="910" xr:uid="{00000000-0005-0000-0000-000077030000}"/>
    <cellStyle name="SAPBEXfilterText 2 2" xfId="911" xr:uid="{00000000-0005-0000-0000-000078030000}"/>
    <cellStyle name="SAPBEXfilterText 2 3" xfId="912" xr:uid="{00000000-0005-0000-0000-000079030000}"/>
    <cellStyle name="SAPBEXfilterText 2 4" xfId="913" xr:uid="{00000000-0005-0000-0000-00007A030000}"/>
    <cellStyle name="SAPBEXfilterText 2 5" xfId="914" xr:uid="{00000000-0005-0000-0000-00007B030000}"/>
    <cellStyle name="SAPBEXfilterText 2 6" xfId="915" xr:uid="{00000000-0005-0000-0000-00007C030000}"/>
    <cellStyle name="SAPBEXfilterText 2 7" xfId="916" xr:uid="{00000000-0005-0000-0000-00007D030000}"/>
    <cellStyle name="SAPBEXfilterText 2 8" xfId="917" xr:uid="{00000000-0005-0000-0000-00007E030000}"/>
    <cellStyle name="SAPBEXfilterText 2 9" xfId="918" xr:uid="{00000000-0005-0000-0000-00007F030000}"/>
    <cellStyle name="SAPBEXfilterText 3" xfId="919" xr:uid="{00000000-0005-0000-0000-000080030000}"/>
    <cellStyle name="SAPBEXfilterText 4" xfId="920" xr:uid="{00000000-0005-0000-0000-000081030000}"/>
    <cellStyle name="SAPBEXfilterText 5" xfId="921" xr:uid="{00000000-0005-0000-0000-000082030000}"/>
    <cellStyle name="SAPBEXfilterText 6" xfId="922" xr:uid="{00000000-0005-0000-0000-000083030000}"/>
    <cellStyle name="SAPBEXfilterText 7" xfId="923" xr:uid="{00000000-0005-0000-0000-000084030000}"/>
    <cellStyle name="SAPBEXfilterText 8" xfId="924" xr:uid="{00000000-0005-0000-0000-000085030000}"/>
    <cellStyle name="SAPBEXfilterText 9" xfId="925" xr:uid="{00000000-0005-0000-0000-000086030000}"/>
    <cellStyle name="SAPBEXformats" xfId="34" xr:uid="{00000000-0005-0000-0000-000087030000}"/>
    <cellStyle name="SAPBEXformats 10" xfId="926" xr:uid="{00000000-0005-0000-0000-000088030000}"/>
    <cellStyle name="SAPBEXformats 11" xfId="927" xr:uid="{00000000-0005-0000-0000-000089030000}"/>
    <cellStyle name="SAPBEXformats 12" xfId="928" xr:uid="{00000000-0005-0000-0000-00008A030000}"/>
    <cellStyle name="SAPBEXformats 2" xfId="929" xr:uid="{00000000-0005-0000-0000-00008B030000}"/>
    <cellStyle name="SAPBEXformats 2 10" xfId="930" xr:uid="{00000000-0005-0000-0000-00008C030000}"/>
    <cellStyle name="SAPBEXformats 2 2" xfId="931" xr:uid="{00000000-0005-0000-0000-00008D030000}"/>
    <cellStyle name="SAPBEXformats 2 3" xfId="932" xr:uid="{00000000-0005-0000-0000-00008E030000}"/>
    <cellStyle name="SAPBEXformats 2 4" xfId="933" xr:uid="{00000000-0005-0000-0000-00008F030000}"/>
    <cellStyle name="SAPBEXformats 2 5" xfId="934" xr:uid="{00000000-0005-0000-0000-000090030000}"/>
    <cellStyle name="SAPBEXformats 2 6" xfId="935" xr:uid="{00000000-0005-0000-0000-000091030000}"/>
    <cellStyle name="SAPBEXformats 2 7" xfId="936" xr:uid="{00000000-0005-0000-0000-000092030000}"/>
    <cellStyle name="SAPBEXformats 2 8" xfId="937" xr:uid="{00000000-0005-0000-0000-000093030000}"/>
    <cellStyle name="SAPBEXformats 2 9" xfId="938" xr:uid="{00000000-0005-0000-0000-000094030000}"/>
    <cellStyle name="SAPBEXformats 3" xfId="939" xr:uid="{00000000-0005-0000-0000-000095030000}"/>
    <cellStyle name="SAPBEXformats 4" xfId="940" xr:uid="{00000000-0005-0000-0000-000096030000}"/>
    <cellStyle name="SAPBEXformats 5" xfId="941" xr:uid="{00000000-0005-0000-0000-000097030000}"/>
    <cellStyle name="SAPBEXformats 6" xfId="942" xr:uid="{00000000-0005-0000-0000-000098030000}"/>
    <cellStyle name="SAPBEXformats 7" xfId="943" xr:uid="{00000000-0005-0000-0000-000099030000}"/>
    <cellStyle name="SAPBEXformats 8" xfId="944" xr:uid="{00000000-0005-0000-0000-00009A030000}"/>
    <cellStyle name="SAPBEXformats 9" xfId="945" xr:uid="{00000000-0005-0000-0000-00009B030000}"/>
    <cellStyle name="SAPBEXheaderItem" xfId="35" xr:uid="{00000000-0005-0000-0000-00009C030000}"/>
    <cellStyle name="SAPBEXheaderItem 10" xfId="946" xr:uid="{00000000-0005-0000-0000-00009D030000}"/>
    <cellStyle name="SAPBEXheaderItem 11" xfId="947" xr:uid="{00000000-0005-0000-0000-00009E030000}"/>
    <cellStyle name="SAPBEXheaderItem 12" xfId="948" xr:uid="{00000000-0005-0000-0000-00009F030000}"/>
    <cellStyle name="SAPBEXheaderItem 2" xfId="949" xr:uid="{00000000-0005-0000-0000-0000A0030000}"/>
    <cellStyle name="SAPBEXheaderItem 2 10" xfId="950" xr:uid="{00000000-0005-0000-0000-0000A1030000}"/>
    <cellStyle name="SAPBEXheaderItem 2 2" xfId="951" xr:uid="{00000000-0005-0000-0000-0000A2030000}"/>
    <cellStyle name="SAPBEXheaderItem 2 3" xfId="952" xr:uid="{00000000-0005-0000-0000-0000A3030000}"/>
    <cellStyle name="SAPBEXheaderItem 2 4" xfId="953" xr:uid="{00000000-0005-0000-0000-0000A4030000}"/>
    <cellStyle name="SAPBEXheaderItem 2 5" xfId="954" xr:uid="{00000000-0005-0000-0000-0000A5030000}"/>
    <cellStyle name="SAPBEXheaderItem 2 6" xfId="955" xr:uid="{00000000-0005-0000-0000-0000A6030000}"/>
    <cellStyle name="SAPBEXheaderItem 2 7" xfId="956" xr:uid="{00000000-0005-0000-0000-0000A7030000}"/>
    <cellStyle name="SAPBEXheaderItem 2 8" xfId="957" xr:uid="{00000000-0005-0000-0000-0000A8030000}"/>
    <cellStyle name="SAPBEXheaderItem 2 9" xfId="958" xr:uid="{00000000-0005-0000-0000-0000A9030000}"/>
    <cellStyle name="SAPBEXheaderItem 3" xfId="959" xr:uid="{00000000-0005-0000-0000-0000AA030000}"/>
    <cellStyle name="SAPBEXheaderItem 4" xfId="960" xr:uid="{00000000-0005-0000-0000-0000AB030000}"/>
    <cellStyle name="SAPBEXheaderItem 5" xfId="961" xr:uid="{00000000-0005-0000-0000-0000AC030000}"/>
    <cellStyle name="SAPBEXheaderItem 6" xfId="962" xr:uid="{00000000-0005-0000-0000-0000AD030000}"/>
    <cellStyle name="SAPBEXheaderItem 7" xfId="963" xr:uid="{00000000-0005-0000-0000-0000AE030000}"/>
    <cellStyle name="SAPBEXheaderItem 8" xfId="964" xr:uid="{00000000-0005-0000-0000-0000AF030000}"/>
    <cellStyle name="SAPBEXheaderItem 9" xfId="965" xr:uid="{00000000-0005-0000-0000-0000B0030000}"/>
    <cellStyle name="SAPBEXheaderText" xfId="36" xr:uid="{00000000-0005-0000-0000-0000B1030000}"/>
    <cellStyle name="SAPBEXheaderText 10" xfId="966" xr:uid="{00000000-0005-0000-0000-0000B2030000}"/>
    <cellStyle name="SAPBEXheaderText 11" xfId="967" xr:uid="{00000000-0005-0000-0000-0000B3030000}"/>
    <cellStyle name="SAPBEXheaderText 12" xfId="968" xr:uid="{00000000-0005-0000-0000-0000B4030000}"/>
    <cellStyle name="SAPBEXheaderText 2" xfId="969" xr:uid="{00000000-0005-0000-0000-0000B5030000}"/>
    <cellStyle name="SAPBEXheaderText 2 10" xfId="970" xr:uid="{00000000-0005-0000-0000-0000B6030000}"/>
    <cellStyle name="SAPBEXheaderText 2 2" xfId="971" xr:uid="{00000000-0005-0000-0000-0000B7030000}"/>
    <cellStyle name="SAPBEXheaderText 2 3" xfId="972" xr:uid="{00000000-0005-0000-0000-0000B8030000}"/>
    <cellStyle name="SAPBEXheaderText 2 4" xfId="973" xr:uid="{00000000-0005-0000-0000-0000B9030000}"/>
    <cellStyle name="SAPBEXheaderText 2 5" xfId="974" xr:uid="{00000000-0005-0000-0000-0000BA030000}"/>
    <cellStyle name="SAPBEXheaderText 2 6" xfId="975" xr:uid="{00000000-0005-0000-0000-0000BB030000}"/>
    <cellStyle name="SAPBEXheaderText 2 7" xfId="976" xr:uid="{00000000-0005-0000-0000-0000BC030000}"/>
    <cellStyle name="SAPBEXheaderText 2 8" xfId="977" xr:uid="{00000000-0005-0000-0000-0000BD030000}"/>
    <cellStyle name="SAPBEXheaderText 2 9" xfId="978" xr:uid="{00000000-0005-0000-0000-0000BE030000}"/>
    <cellStyle name="SAPBEXheaderText 3" xfId="979" xr:uid="{00000000-0005-0000-0000-0000BF030000}"/>
    <cellStyle name="SAPBEXheaderText 4" xfId="980" xr:uid="{00000000-0005-0000-0000-0000C0030000}"/>
    <cellStyle name="SAPBEXheaderText 5" xfId="981" xr:uid="{00000000-0005-0000-0000-0000C1030000}"/>
    <cellStyle name="SAPBEXheaderText 6" xfId="982" xr:uid="{00000000-0005-0000-0000-0000C2030000}"/>
    <cellStyle name="SAPBEXheaderText 7" xfId="983" xr:uid="{00000000-0005-0000-0000-0000C3030000}"/>
    <cellStyle name="SAPBEXheaderText 8" xfId="984" xr:uid="{00000000-0005-0000-0000-0000C4030000}"/>
    <cellStyle name="SAPBEXheaderText 9" xfId="985" xr:uid="{00000000-0005-0000-0000-0000C5030000}"/>
    <cellStyle name="SAPBEXHLevel0" xfId="37" xr:uid="{00000000-0005-0000-0000-0000C6030000}"/>
    <cellStyle name="SAPBEXHLevel0 10" xfId="986" xr:uid="{00000000-0005-0000-0000-0000C7030000}"/>
    <cellStyle name="SAPBEXHLevel0 11" xfId="987" xr:uid="{00000000-0005-0000-0000-0000C8030000}"/>
    <cellStyle name="SAPBEXHLevel0 12" xfId="988" xr:uid="{00000000-0005-0000-0000-0000C9030000}"/>
    <cellStyle name="SAPBEXHLevel0 2" xfId="989" xr:uid="{00000000-0005-0000-0000-0000CA030000}"/>
    <cellStyle name="SAPBEXHLevel0 2 10" xfId="990" xr:uid="{00000000-0005-0000-0000-0000CB030000}"/>
    <cellStyle name="SAPBEXHLevel0 2 11" xfId="991" xr:uid="{00000000-0005-0000-0000-0000CC030000}"/>
    <cellStyle name="SAPBEXHLevel0 2 2" xfId="992" xr:uid="{00000000-0005-0000-0000-0000CD030000}"/>
    <cellStyle name="SAPBEXHLevel0 2 3" xfId="993" xr:uid="{00000000-0005-0000-0000-0000CE030000}"/>
    <cellStyle name="SAPBEXHLevel0 2 4" xfId="994" xr:uid="{00000000-0005-0000-0000-0000CF030000}"/>
    <cellStyle name="SAPBEXHLevel0 2 5" xfId="995" xr:uid="{00000000-0005-0000-0000-0000D0030000}"/>
    <cellStyle name="SAPBEXHLevel0 2 6" xfId="996" xr:uid="{00000000-0005-0000-0000-0000D1030000}"/>
    <cellStyle name="SAPBEXHLevel0 2 7" xfId="997" xr:uid="{00000000-0005-0000-0000-0000D2030000}"/>
    <cellStyle name="SAPBEXHLevel0 2 8" xfId="998" xr:uid="{00000000-0005-0000-0000-0000D3030000}"/>
    <cellStyle name="SAPBEXHLevel0 2 9" xfId="999" xr:uid="{00000000-0005-0000-0000-0000D4030000}"/>
    <cellStyle name="SAPBEXHLevel0 3" xfId="1000" xr:uid="{00000000-0005-0000-0000-0000D5030000}"/>
    <cellStyle name="SAPBEXHLevel0 4" xfId="1001" xr:uid="{00000000-0005-0000-0000-0000D6030000}"/>
    <cellStyle name="SAPBEXHLevel0 5" xfId="1002" xr:uid="{00000000-0005-0000-0000-0000D7030000}"/>
    <cellStyle name="SAPBEXHLevel0 6" xfId="1003" xr:uid="{00000000-0005-0000-0000-0000D8030000}"/>
    <cellStyle name="SAPBEXHLevel0 7" xfId="1004" xr:uid="{00000000-0005-0000-0000-0000D9030000}"/>
    <cellStyle name="SAPBEXHLevel0 8" xfId="1005" xr:uid="{00000000-0005-0000-0000-0000DA030000}"/>
    <cellStyle name="SAPBEXHLevel0 9" xfId="1006" xr:uid="{00000000-0005-0000-0000-0000DB030000}"/>
    <cellStyle name="SAPBEXHLevel0X" xfId="38" xr:uid="{00000000-0005-0000-0000-0000DC030000}"/>
    <cellStyle name="SAPBEXHLevel0X 10" xfId="1007" xr:uid="{00000000-0005-0000-0000-0000DD030000}"/>
    <cellStyle name="SAPBEXHLevel0X 11" xfId="1008" xr:uid="{00000000-0005-0000-0000-0000DE030000}"/>
    <cellStyle name="SAPBEXHLevel0X 12" xfId="1009" xr:uid="{00000000-0005-0000-0000-0000DF030000}"/>
    <cellStyle name="SAPBEXHLevel0X 2" xfId="1010" xr:uid="{00000000-0005-0000-0000-0000E0030000}"/>
    <cellStyle name="SAPBEXHLevel0X 2 10" xfId="1011" xr:uid="{00000000-0005-0000-0000-0000E1030000}"/>
    <cellStyle name="SAPBEXHLevel0X 2 2" xfId="1012" xr:uid="{00000000-0005-0000-0000-0000E2030000}"/>
    <cellStyle name="SAPBEXHLevel0X 2 3" xfId="1013" xr:uid="{00000000-0005-0000-0000-0000E3030000}"/>
    <cellStyle name="SAPBEXHLevel0X 2 4" xfId="1014" xr:uid="{00000000-0005-0000-0000-0000E4030000}"/>
    <cellStyle name="SAPBEXHLevel0X 2 5" xfId="1015" xr:uid="{00000000-0005-0000-0000-0000E5030000}"/>
    <cellStyle name="SAPBEXHLevel0X 2 6" xfId="1016" xr:uid="{00000000-0005-0000-0000-0000E6030000}"/>
    <cellStyle name="SAPBEXHLevel0X 2 7" xfId="1017" xr:uid="{00000000-0005-0000-0000-0000E7030000}"/>
    <cellStyle name="SAPBEXHLevel0X 2 8" xfId="1018" xr:uid="{00000000-0005-0000-0000-0000E8030000}"/>
    <cellStyle name="SAPBEXHLevel0X 2 9" xfId="1019" xr:uid="{00000000-0005-0000-0000-0000E9030000}"/>
    <cellStyle name="SAPBEXHLevel0X 3" xfId="1020" xr:uid="{00000000-0005-0000-0000-0000EA030000}"/>
    <cellStyle name="SAPBEXHLevel0X 4" xfId="1021" xr:uid="{00000000-0005-0000-0000-0000EB030000}"/>
    <cellStyle name="SAPBEXHLevel0X 5" xfId="1022" xr:uid="{00000000-0005-0000-0000-0000EC030000}"/>
    <cellStyle name="SAPBEXHLevel0X 6" xfId="1023" xr:uid="{00000000-0005-0000-0000-0000ED030000}"/>
    <cellStyle name="SAPBEXHLevel0X 7" xfId="1024" xr:uid="{00000000-0005-0000-0000-0000EE030000}"/>
    <cellStyle name="SAPBEXHLevel0X 8" xfId="1025" xr:uid="{00000000-0005-0000-0000-0000EF030000}"/>
    <cellStyle name="SAPBEXHLevel0X 9" xfId="1026" xr:uid="{00000000-0005-0000-0000-0000F0030000}"/>
    <cellStyle name="SAPBEXHLevel1" xfId="39" xr:uid="{00000000-0005-0000-0000-0000F1030000}"/>
    <cellStyle name="SAPBEXHLevel1 10" xfId="1027" xr:uid="{00000000-0005-0000-0000-0000F2030000}"/>
    <cellStyle name="SAPBEXHLevel1 11" xfId="1028" xr:uid="{00000000-0005-0000-0000-0000F3030000}"/>
    <cellStyle name="SAPBEXHLevel1 12" xfId="1029" xr:uid="{00000000-0005-0000-0000-0000F4030000}"/>
    <cellStyle name="SAPBEXHLevel1 2" xfId="1030" xr:uid="{00000000-0005-0000-0000-0000F5030000}"/>
    <cellStyle name="SAPBEXHLevel1 2 10" xfId="1031" xr:uid="{00000000-0005-0000-0000-0000F6030000}"/>
    <cellStyle name="SAPBEXHLevel1 2 11" xfId="1032" xr:uid="{00000000-0005-0000-0000-0000F7030000}"/>
    <cellStyle name="SAPBEXHLevel1 2 2" xfId="1033" xr:uid="{00000000-0005-0000-0000-0000F8030000}"/>
    <cellStyle name="SAPBEXHLevel1 2 3" xfId="1034" xr:uid="{00000000-0005-0000-0000-0000F9030000}"/>
    <cellStyle name="SAPBEXHLevel1 2 4" xfId="1035" xr:uid="{00000000-0005-0000-0000-0000FA030000}"/>
    <cellStyle name="SAPBEXHLevel1 2 5" xfId="1036" xr:uid="{00000000-0005-0000-0000-0000FB030000}"/>
    <cellStyle name="SAPBEXHLevel1 2 6" xfId="1037" xr:uid="{00000000-0005-0000-0000-0000FC030000}"/>
    <cellStyle name="SAPBEXHLevel1 2 7" xfId="1038" xr:uid="{00000000-0005-0000-0000-0000FD030000}"/>
    <cellStyle name="SAPBEXHLevel1 2 8" xfId="1039" xr:uid="{00000000-0005-0000-0000-0000FE030000}"/>
    <cellStyle name="SAPBEXHLevel1 2 9" xfId="1040" xr:uid="{00000000-0005-0000-0000-0000FF030000}"/>
    <cellStyle name="SAPBEXHLevel1 3" xfId="1041" xr:uid="{00000000-0005-0000-0000-000000040000}"/>
    <cellStyle name="SAPBEXHLevel1 4" xfId="1042" xr:uid="{00000000-0005-0000-0000-000001040000}"/>
    <cellStyle name="SAPBEXHLevel1 5" xfId="1043" xr:uid="{00000000-0005-0000-0000-000002040000}"/>
    <cellStyle name="SAPBEXHLevel1 6" xfId="1044" xr:uid="{00000000-0005-0000-0000-000003040000}"/>
    <cellStyle name="SAPBEXHLevel1 7" xfId="1045" xr:uid="{00000000-0005-0000-0000-000004040000}"/>
    <cellStyle name="SAPBEXHLevel1 8" xfId="1046" xr:uid="{00000000-0005-0000-0000-000005040000}"/>
    <cellStyle name="SAPBEXHLevel1 9" xfId="1047" xr:uid="{00000000-0005-0000-0000-000006040000}"/>
    <cellStyle name="SAPBEXHLevel1X" xfId="40" xr:uid="{00000000-0005-0000-0000-000007040000}"/>
    <cellStyle name="SAPBEXHLevel1X 10" xfId="1048" xr:uid="{00000000-0005-0000-0000-000008040000}"/>
    <cellStyle name="SAPBEXHLevel1X 11" xfId="1049" xr:uid="{00000000-0005-0000-0000-000009040000}"/>
    <cellStyle name="SAPBEXHLevel1X 12" xfId="1050" xr:uid="{00000000-0005-0000-0000-00000A040000}"/>
    <cellStyle name="SAPBEXHLevel1X 2" xfId="1051" xr:uid="{00000000-0005-0000-0000-00000B040000}"/>
    <cellStyle name="SAPBEXHLevel1X 2 10" xfId="1052" xr:uid="{00000000-0005-0000-0000-00000C040000}"/>
    <cellStyle name="SAPBEXHLevel1X 2 2" xfId="1053" xr:uid="{00000000-0005-0000-0000-00000D040000}"/>
    <cellStyle name="SAPBEXHLevel1X 2 3" xfId="1054" xr:uid="{00000000-0005-0000-0000-00000E040000}"/>
    <cellStyle name="SAPBEXHLevel1X 2 4" xfId="1055" xr:uid="{00000000-0005-0000-0000-00000F040000}"/>
    <cellStyle name="SAPBEXHLevel1X 2 5" xfId="1056" xr:uid="{00000000-0005-0000-0000-000010040000}"/>
    <cellStyle name="SAPBEXHLevel1X 2 6" xfId="1057" xr:uid="{00000000-0005-0000-0000-000011040000}"/>
    <cellStyle name="SAPBEXHLevel1X 2 7" xfId="1058" xr:uid="{00000000-0005-0000-0000-000012040000}"/>
    <cellStyle name="SAPBEXHLevel1X 2 8" xfId="1059" xr:uid="{00000000-0005-0000-0000-000013040000}"/>
    <cellStyle name="SAPBEXHLevel1X 2 9" xfId="1060" xr:uid="{00000000-0005-0000-0000-000014040000}"/>
    <cellStyle name="SAPBEXHLevel1X 3" xfId="1061" xr:uid="{00000000-0005-0000-0000-000015040000}"/>
    <cellStyle name="SAPBEXHLevel1X 4" xfId="1062" xr:uid="{00000000-0005-0000-0000-000016040000}"/>
    <cellStyle name="SAPBEXHLevel1X 5" xfId="1063" xr:uid="{00000000-0005-0000-0000-000017040000}"/>
    <cellStyle name="SAPBEXHLevel1X 6" xfId="1064" xr:uid="{00000000-0005-0000-0000-000018040000}"/>
    <cellStyle name="SAPBEXHLevel1X 7" xfId="1065" xr:uid="{00000000-0005-0000-0000-000019040000}"/>
    <cellStyle name="SAPBEXHLevel1X 8" xfId="1066" xr:uid="{00000000-0005-0000-0000-00001A040000}"/>
    <cellStyle name="SAPBEXHLevel1X 9" xfId="1067" xr:uid="{00000000-0005-0000-0000-00001B040000}"/>
    <cellStyle name="SAPBEXHLevel2" xfId="41" xr:uid="{00000000-0005-0000-0000-00001C040000}"/>
    <cellStyle name="SAPBEXHLevel2 10" xfId="1068" xr:uid="{00000000-0005-0000-0000-00001D040000}"/>
    <cellStyle name="SAPBEXHLevel2 11" xfId="1069" xr:uid="{00000000-0005-0000-0000-00001E040000}"/>
    <cellStyle name="SAPBEXHLevel2 12" xfId="1070" xr:uid="{00000000-0005-0000-0000-00001F040000}"/>
    <cellStyle name="SAPBEXHLevel2 2" xfId="1071" xr:uid="{00000000-0005-0000-0000-000020040000}"/>
    <cellStyle name="SAPBEXHLevel2 2 10" xfId="1072" xr:uid="{00000000-0005-0000-0000-000021040000}"/>
    <cellStyle name="SAPBEXHLevel2 2 2" xfId="1073" xr:uid="{00000000-0005-0000-0000-000022040000}"/>
    <cellStyle name="SAPBEXHLevel2 2 3" xfId="1074" xr:uid="{00000000-0005-0000-0000-000023040000}"/>
    <cellStyle name="SAPBEXHLevel2 2 4" xfId="1075" xr:uid="{00000000-0005-0000-0000-000024040000}"/>
    <cellStyle name="SAPBEXHLevel2 2 5" xfId="1076" xr:uid="{00000000-0005-0000-0000-000025040000}"/>
    <cellStyle name="SAPBEXHLevel2 2 6" xfId="1077" xr:uid="{00000000-0005-0000-0000-000026040000}"/>
    <cellStyle name="SAPBEXHLevel2 2 7" xfId="1078" xr:uid="{00000000-0005-0000-0000-000027040000}"/>
    <cellStyle name="SAPBEXHLevel2 2 8" xfId="1079" xr:uid="{00000000-0005-0000-0000-000028040000}"/>
    <cellStyle name="SAPBEXHLevel2 2 9" xfId="1080" xr:uid="{00000000-0005-0000-0000-000029040000}"/>
    <cellStyle name="SAPBEXHLevel2 3" xfId="1081" xr:uid="{00000000-0005-0000-0000-00002A040000}"/>
    <cellStyle name="SAPBEXHLevel2 4" xfId="1082" xr:uid="{00000000-0005-0000-0000-00002B040000}"/>
    <cellStyle name="SAPBEXHLevel2 5" xfId="1083" xr:uid="{00000000-0005-0000-0000-00002C040000}"/>
    <cellStyle name="SAPBEXHLevel2 6" xfId="1084" xr:uid="{00000000-0005-0000-0000-00002D040000}"/>
    <cellStyle name="SAPBEXHLevel2 7" xfId="1085" xr:uid="{00000000-0005-0000-0000-00002E040000}"/>
    <cellStyle name="SAPBEXHLevel2 8" xfId="1086" xr:uid="{00000000-0005-0000-0000-00002F040000}"/>
    <cellStyle name="SAPBEXHLevel2 9" xfId="1087" xr:uid="{00000000-0005-0000-0000-000030040000}"/>
    <cellStyle name="SAPBEXHLevel2X" xfId="42" xr:uid="{00000000-0005-0000-0000-000031040000}"/>
    <cellStyle name="SAPBEXHLevel2X 10" xfId="1088" xr:uid="{00000000-0005-0000-0000-000032040000}"/>
    <cellStyle name="SAPBEXHLevel2X 11" xfId="1089" xr:uid="{00000000-0005-0000-0000-000033040000}"/>
    <cellStyle name="SAPBEXHLevel2X 12" xfId="1090" xr:uid="{00000000-0005-0000-0000-000034040000}"/>
    <cellStyle name="SAPBEXHLevel2X 2" xfId="1091" xr:uid="{00000000-0005-0000-0000-000035040000}"/>
    <cellStyle name="SAPBEXHLevel2X 2 10" xfId="1092" xr:uid="{00000000-0005-0000-0000-000036040000}"/>
    <cellStyle name="SAPBEXHLevel2X 2 2" xfId="1093" xr:uid="{00000000-0005-0000-0000-000037040000}"/>
    <cellStyle name="SAPBEXHLevel2X 2 3" xfId="1094" xr:uid="{00000000-0005-0000-0000-000038040000}"/>
    <cellStyle name="SAPBEXHLevel2X 2 4" xfId="1095" xr:uid="{00000000-0005-0000-0000-000039040000}"/>
    <cellStyle name="SAPBEXHLevel2X 2 5" xfId="1096" xr:uid="{00000000-0005-0000-0000-00003A040000}"/>
    <cellStyle name="SAPBEXHLevel2X 2 6" xfId="1097" xr:uid="{00000000-0005-0000-0000-00003B040000}"/>
    <cellStyle name="SAPBEXHLevel2X 2 7" xfId="1098" xr:uid="{00000000-0005-0000-0000-00003C040000}"/>
    <cellStyle name="SAPBEXHLevel2X 2 8" xfId="1099" xr:uid="{00000000-0005-0000-0000-00003D040000}"/>
    <cellStyle name="SAPBEXHLevel2X 2 9" xfId="1100" xr:uid="{00000000-0005-0000-0000-00003E040000}"/>
    <cellStyle name="SAPBEXHLevel2X 3" xfId="1101" xr:uid="{00000000-0005-0000-0000-00003F040000}"/>
    <cellStyle name="SAPBEXHLevel2X 4" xfId="1102" xr:uid="{00000000-0005-0000-0000-000040040000}"/>
    <cellStyle name="SAPBEXHLevel2X 5" xfId="1103" xr:uid="{00000000-0005-0000-0000-000041040000}"/>
    <cellStyle name="SAPBEXHLevel2X 6" xfId="1104" xr:uid="{00000000-0005-0000-0000-000042040000}"/>
    <cellStyle name="SAPBEXHLevel2X 7" xfId="1105" xr:uid="{00000000-0005-0000-0000-000043040000}"/>
    <cellStyle name="SAPBEXHLevel2X 8" xfId="1106" xr:uid="{00000000-0005-0000-0000-000044040000}"/>
    <cellStyle name="SAPBEXHLevel2X 9" xfId="1107" xr:uid="{00000000-0005-0000-0000-000045040000}"/>
    <cellStyle name="SAPBEXHLevel3" xfId="43" xr:uid="{00000000-0005-0000-0000-000046040000}"/>
    <cellStyle name="SAPBEXHLevel3 10" xfId="1108" xr:uid="{00000000-0005-0000-0000-000047040000}"/>
    <cellStyle name="SAPBEXHLevel3 11" xfId="1109" xr:uid="{00000000-0005-0000-0000-000048040000}"/>
    <cellStyle name="SAPBEXHLevel3 12" xfId="1110" xr:uid="{00000000-0005-0000-0000-000049040000}"/>
    <cellStyle name="SAPBEXHLevel3 2" xfId="1111" xr:uid="{00000000-0005-0000-0000-00004A040000}"/>
    <cellStyle name="SAPBEXHLevel3 2 10" xfId="1112" xr:uid="{00000000-0005-0000-0000-00004B040000}"/>
    <cellStyle name="SAPBEXHLevel3 2 2" xfId="1113" xr:uid="{00000000-0005-0000-0000-00004C040000}"/>
    <cellStyle name="SAPBEXHLevel3 2 3" xfId="1114" xr:uid="{00000000-0005-0000-0000-00004D040000}"/>
    <cellStyle name="SAPBEXHLevel3 2 4" xfId="1115" xr:uid="{00000000-0005-0000-0000-00004E040000}"/>
    <cellStyle name="SAPBEXHLevel3 2 5" xfId="1116" xr:uid="{00000000-0005-0000-0000-00004F040000}"/>
    <cellStyle name="SAPBEXHLevel3 2 6" xfId="1117" xr:uid="{00000000-0005-0000-0000-000050040000}"/>
    <cellStyle name="SAPBEXHLevel3 2 7" xfId="1118" xr:uid="{00000000-0005-0000-0000-000051040000}"/>
    <cellStyle name="SAPBEXHLevel3 2 8" xfId="1119" xr:uid="{00000000-0005-0000-0000-000052040000}"/>
    <cellStyle name="SAPBEXHLevel3 2 9" xfId="1120" xr:uid="{00000000-0005-0000-0000-000053040000}"/>
    <cellStyle name="SAPBEXHLevel3 3" xfId="1121" xr:uid="{00000000-0005-0000-0000-000054040000}"/>
    <cellStyle name="SAPBEXHLevel3 4" xfId="1122" xr:uid="{00000000-0005-0000-0000-000055040000}"/>
    <cellStyle name="SAPBEXHLevel3 5" xfId="1123" xr:uid="{00000000-0005-0000-0000-000056040000}"/>
    <cellStyle name="SAPBEXHLevel3 6" xfId="1124" xr:uid="{00000000-0005-0000-0000-000057040000}"/>
    <cellStyle name="SAPBEXHLevel3 7" xfId="1125" xr:uid="{00000000-0005-0000-0000-000058040000}"/>
    <cellStyle name="SAPBEXHLevel3 8" xfId="1126" xr:uid="{00000000-0005-0000-0000-000059040000}"/>
    <cellStyle name="SAPBEXHLevel3 9" xfId="1127" xr:uid="{00000000-0005-0000-0000-00005A040000}"/>
    <cellStyle name="SAPBEXHLevel3X" xfId="44" xr:uid="{00000000-0005-0000-0000-00005B040000}"/>
    <cellStyle name="SAPBEXHLevel3X 10" xfId="1128" xr:uid="{00000000-0005-0000-0000-00005C040000}"/>
    <cellStyle name="SAPBEXHLevel3X 11" xfId="1129" xr:uid="{00000000-0005-0000-0000-00005D040000}"/>
    <cellStyle name="SAPBEXHLevel3X 12" xfId="1130" xr:uid="{00000000-0005-0000-0000-00005E040000}"/>
    <cellStyle name="SAPBEXHLevel3X 2" xfId="1131" xr:uid="{00000000-0005-0000-0000-00005F040000}"/>
    <cellStyle name="SAPBEXHLevel3X 2 10" xfId="1132" xr:uid="{00000000-0005-0000-0000-000060040000}"/>
    <cellStyle name="SAPBEXHLevel3X 2 2" xfId="1133" xr:uid="{00000000-0005-0000-0000-000061040000}"/>
    <cellStyle name="SAPBEXHLevel3X 2 3" xfId="1134" xr:uid="{00000000-0005-0000-0000-000062040000}"/>
    <cellStyle name="SAPBEXHLevel3X 2 4" xfId="1135" xr:uid="{00000000-0005-0000-0000-000063040000}"/>
    <cellStyle name="SAPBEXHLevel3X 2 5" xfId="1136" xr:uid="{00000000-0005-0000-0000-000064040000}"/>
    <cellStyle name="SAPBEXHLevel3X 2 6" xfId="1137" xr:uid="{00000000-0005-0000-0000-000065040000}"/>
    <cellStyle name="SAPBEXHLevel3X 2 7" xfId="1138" xr:uid="{00000000-0005-0000-0000-000066040000}"/>
    <cellStyle name="SAPBEXHLevel3X 2 8" xfId="1139" xr:uid="{00000000-0005-0000-0000-000067040000}"/>
    <cellStyle name="SAPBEXHLevel3X 2 9" xfId="1140" xr:uid="{00000000-0005-0000-0000-000068040000}"/>
    <cellStyle name="SAPBEXHLevel3X 3" xfId="1141" xr:uid="{00000000-0005-0000-0000-000069040000}"/>
    <cellStyle name="SAPBEXHLevel3X 4" xfId="1142" xr:uid="{00000000-0005-0000-0000-00006A040000}"/>
    <cellStyle name="SAPBEXHLevel3X 5" xfId="1143" xr:uid="{00000000-0005-0000-0000-00006B040000}"/>
    <cellStyle name="SAPBEXHLevel3X 6" xfId="1144" xr:uid="{00000000-0005-0000-0000-00006C040000}"/>
    <cellStyle name="SAPBEXHLevel3X 7" xfId="1145" xr:uid="{00000000-0005-0000-0000-00006D040000}"/>
    <cellStyle name="SAPBEXHLevel3X 8" xfId="1146" xr:uid="{00000000-0005-0000-0000-00006E040000}"/>
    <cellStyle name="SAPBEXHLevel3X 9" xfId="1147" xr:uid="{00000000-0005-0000-0000-00006F040000}"/>
    <cellStyle name="SAPBEXchaText" xfId="11" xr:uid="{00000000-0005-0000-0000-000070040000}"/>
    <cellStyle name="SAPBEXchaText 10" xfId="1148" xr:uid="{00000000-0005-0000-0000-000071040000}"/>
    <cellStyle name="SAPBEXchaText 11" xfId="1149" xr:uid="{00000000-0005-0000-0000-000072040000}"/>
    <cellStyle name="SAPBEXchaText 12" xfId="1150" xr:uid="{00000000-0005-0000-0000-000073040000}"/>
    <cellStyle name="SAPBEXchaText 2" xfId="1151" xr:uid="{00000000-0005-0000-0000-000074040000}"/>
    <cellStyle name="SAPBEXchaText 2 10" xfId="1152" xr:uid="{00000000-0005-0000-0000-000075040000}"/>
    <cellStyle name="SAPBEXchaText 2 11" xfId="1153" xr:uid="{00000000-0005-0000-0000-000076040000}"/>
    <cellStyle name="SAPBEXchaText 2 12" xfId="1154" xr:uid="{00000000-0005-0000-0000-000077040000}"/>
    <cellStyle name="SAPBEXchaText 2 2" xfId="1155" xr:uid="{00000000-0005-0000-0000-000078040000}"/>
    <cellStyle name="SAPBEXchaText 2 2 10" xfId="1156" xr:uid="{00000000-0005-0000-0000-000079040000}"/>
    <cellStyle name="SAPBEXchaText 2 2 2" xfId="1157" xr:uid="{00000000-0005-0000-0000-00007A040000}"/>
    <cellStyle name="SAPBEXchaText 2 2 3" xfId="1158" xr:uid="{00000000-0005-0000-0000-00007B040000}"/>
    <cellStyle name="SAPBEXchaText 2 2 4" xfId="1159" xr:uid="{00000000-0005-0000-0000-00007C040000}"/>
    <cellStyle name="SAPBEXchaText 2 2 5" xfId="1160" xr:uid="{00000000-0005-0000-0000-00007D040000}"/>
    <cellStyle name="SAPBEXchaText 2 2 6" xfId="1161" xr:uid="{00000000-0005-0000-0000-00007E040000}"/>
    <cellStyle name="SAPBEXchaText 2 2 7" xfId="1162" xr:uid="{00000000-0005-0000-0000-00007F040000}"/>
    <cellStyle name="SAPBEXchaText 2 2 8" xfId="1163" xr:uid="{00000000-0005-0000-0000-000080040000}"/>
    <cellStyle name="SAPBEXchaText 2 2 9" xfId="1164" xr:uid="{00000000-0005-0000-0000-000081040000}"/>
    <cellStyle name="SAPBEXchaText 2 3" xfId="1165" xr:uid="{00000000-0005-0000-0000-000082040000}"/>
    <cellStyle name="SAPBEXchaText 2 4" xfId="1166" xr:uid="{00000000-0005-0000-0000-000083040000}"/>
    <cellStyle name="SAPBEXchaText 2 5" xfId="1167" xr:uid="{00000000-0005-0000-0000-000084040000}"/>
    <cellStyle name="SAPBEXchaText 2 6" xfId="1168" xr:uid="{00000000-0005-0000-0000-000085040000}"/>
    <cellStyle name="SAPBEXchaText 2 7" xfId="1169" xr:uid="{00000000-0005-0000-0000-000086040000}"/>
    <cellStyle name="SAPBEXchaText 2 8" xfId="1170" xr:uid="{00000000-0005-0000-0000-000087040000}"/>
    <cellStyle name="SAPBEXchaText 2 9" xfId="1171" xr:uid="{00000000-0005-0000-0000-000088040000}"/>
    <cellStyle name="SAPBEXchaText 3" xfId="1172" xr:uid="{00000000-0005-0000-0000-000089040000}"/>
    <cellStyle name="SAPBEXchaText 3 10" xfId="1173" xr:uid="{00000000-0005-0000-0000-00008A040000}"/>
    <cellStyle name="SAPBEXchaText 3 2" xfId="1174" xr:uid="{00000000-0005-0000-0000-00008B040000}"/>
    <cellStyle name="SAPBEXchaText 3 3" xfId="1175" xr:uid="{00000000-0005-0000-0000-00008C040000}"/>
    <cellStyle name="SAPBEXchaText 3 4" xfId="1176" xr:uid="{00000000-0005-0000-0000-00008D040000}"/>
    <cellStyle name="SAPBEXchaText 3 5" xfId="1177" xr:uid="{00000000-0005-0000-0000-00008E040000}"/>
    <cellStyle name="SAPBEXchaText 3 6" xfId="1178" xr:uid="{00000000-0005-0000-0000-00008F040000}"/>
    <cellStyle name="SAPBEXchaText 3 7" xfId="1179" xr:uid="{00000000-0005-0000-0000-000090040000}"/>
    <cellStyle name="SAPBEXchaText 3 8" xfId="1180" xr:uid="{00000000-0005-0000-0000-000091040000}"/>
    <cellStyle name="SAPBEXchaText 3 9" xfId="1181" xr:uid="{00000000-0005-0000-0000-000092040000}"/>
    <cellStyle name="SAPBEXchaText 4" xfId="1182" xr:uid="{00000000-0005-0000-0000-000093040000}"/>
    <cellStyle name="SAPBEXchaText 5" xfId="1183" xr:uid="{00000000-0005-0000-0000-000094040000}"/>
    <cellStyle name="SAPBEXchaText 6" xfId="1184" xr:uid="{00000000-0005-0000-0000-000095040000}"/>
    <cellStyle name="SAPBEXchaText 7" xfId="1185" xr:uid="{00000000-0005-0000-0000-000096040000}"/>
    <cellStyle name="SAPBEXchaText 8" xfId="1186" xr:uid="{00000000-0005-0000-0000-000097040000}"/>
    <cellStyle name="SAPBEXchaText 9" xfId="1187" xr:uid="{00000000-0005-0000-0000-000098040000}"/>
    <cellStyle name="SAPBEXchaText_Výkaz 13-D3a _2011_jk" xfId="1188" xr:uid="{00000000-0005-0000-0000-000099040000}"/>
    <cellStyle name="SAPBEXinputData" xfId="1189" xr:uid="{00000000-0005-0000-0000-00009A040000}"/>
    <cellStyle name="SAPBEXinputData 2" xfId="1190" xr:uid="{00000000-0005-0000-0000-00009B040000}"/>
    <cellStyle name="SAPBEXItemHeader" xfId="1191" xr:uid="{00000000-0005-0000-0000-00009C040000}"/>
    <cellStyle name="SAPBEXItemHeader 10" xfId="1192" xr:uid="{00000000-0005-0000-0000-00009D040000}"/>
    <cellStyle name="SAPBEXItemHeader 11" xfId="1193" xr:uid="{00000000-0005-0000-0000-00009E040000}"/>
    <cellStyle name="SAPBEXItemHeader 2" xfId="1194" xr:uid="{00000000-0005-0000-0000-00009F040000}"/>
    <cellStyle name="SAPBEXItemHeader 2 10" xfId="1195" xr:uid="{00000000-0005-0000-0000-0000A0040000}"/>
    <cellStyle name="SAPBEXItemHeader 2 2" xfId="1196" xr:uid="{00000000-0005-0000-0000-0000A1040000}"/>
    <cellStyle name="SAPBEXItemHeader 2 3" xfId="1197" xr:uid="{00000000-0005-0000-0000-0000A2040000}"/>
    <cellStyle name="SAPBEXItemHeader 2 4" xfId="1198" xr:uid="{00000000-0005-0000-0000-0000A3040000}"/>
    <cellStyle name="SAPBEXItemHeader 2 5" xfId="1199" xr:uid="{00000000-0005-0000-0000-0000A4040000}"/>
    <cellStyle name="SAPBEXItemHeader 2 6" xfId="1200" xr:uid="{00000000-0005-0000-0000-0000A5040000}"/>
    <cellStyle name="SAPBEXItemHeader 2 7" xfId="1201" xr:uid="{00000000-0005-0000-0000-0000A6040000}"/>
    <cellStyle name="SAPBEXItemHeader 2 8" xfId="1202" xr:uid="{00000000-0005-0000-0000-0000A7040000}"/>
    <cellStyle name="SAPBEXItemHeader 2 9" xfId="1203" xr:uid="{00000000-0005-0000-0000-0000A8040000}"/>
    <cellStyle name="SAPBEXItemHeader 3" xfId="1204" xr:uid="{00000000-0005-0000-0000-0000A9040000}"/>
    <cellStyle name="SAPBEXItemHeader 4" xfId="1205" xr:uid="{00000000-0005-0000-0000-0000AA040000}"/>
    <cellStyle name="SAPBEXItemHeader 5" xfId="1206" xr:uid="{00000000-0005-0000-0000-0000AB040000}"/>
    <cellStyle name="SAPBEXItemHeader 6" xfId="1207" xr:uid="{00000000-0005-0000-0000-0000AC040000}"/>
    <cellStyle name="SAPBEXItemHeader 7" xfId="1208" xr:uid="{00000000-0005-0000-0000-0000AD040000}"/>
    <cellStyle name="SAPBEXItemHeader 8" xfId="1209" xr:uid="{00000000-0005-0000-0000-0000AE040000}"/>
    <cellStyle name="SAPBEXItemHeader 9" xfId="1210" xr:uid="{00000000-0005-0000-0000-0000AF040000}"/>
    <cellStyle name="SAPBEXresData" xfId="45" xr:uid="{00000000-0005-0000-0000-0000B0040000}"/>
    <cellStyle name="SAPBEXresData 10" xfId="1211" xr:uid="{00000000-0005-0000-0000-0000B1040000}"/>
    <cellStyle name="SAPBEXresData 11" xfId="1212" xr:uid="{00000000-0005-0000-0000-0000B2040000}"/>
    <cellStyle name="SAPBEXresData 12" xfId="1213" xr:uid="{00000000-0005-0000-0000-0000B3040000}"/>
    <cellStyle name="SAPBEXresData 2" xfId="1214" xr:uid="{00000000-0005-0000-0000-0000B4040000}"/>
    <cellStyle name="SAPBEXresData 2 10" xfId="1215" xr:uid="{00000000-0005-0000-0000-0000B5040000}"/>
    <cellStyle name="SAPBEXresData 2 2" xfId="1216" xr:uid="{00000000-0005-0000-0000-0000B6040000}"/>
    <cellStyle name="SAPBEXresData 2 3" xfId="1217" xr:uid="{00000000-0005-0000-0000-0000B7040000}"/>
    <cellStyle name="SAPBEXresData 2 4" xfId="1218" xr:uid="{00000000-0005-0000-0000-0000B8040000}"/>
    <cellStyle name="SAPBEXresData 2 5" xfId="1219" xr:uid="{00000000-0005-0000-0000-0000B9040000}"/>
    <cellStyle name="SAPBEXresData 2 6" xfId="1220" xr:uid="{00000000-0005-0000-0000-0000BA040000}"/>
    <cellStyle name="SAPBEXresData 2 7" xfId="1221" xr:uid="{00000000-0005-0000-0000-0000BB040000}"/>
    <cellStyle name="SAPBEXresData 2 8" xfId="1222" xr:uid="{00000000-0005-0000-0000-0000BC040000}"/>
    <cellStyle name="SAPBEXresData 2 9" xfId="1223" xr:uid="{00000000-0005-0000-0000-0000BD040000}"/>
    <cellStyle name="SAPBEXresData 3" xfId="1224" xr:uid="{00000000-0005-0000-0000-0000BE040000}"/>
    <cellStyle name="SAPBEXresData 4" xfId="1225" xr:uid="{00000000-0005-0000-0000-0000BF040000}"/>
    <cellStyle name="SAPBEXresData 5" xfId="1226" xr:uid="{00000000-0005-0000-0000-0000C0040000}"/>
    <cellStyle name="SAPBEXresData 6" xfId="1227" xr:uid="{00000000-0005-0000-0000-0000C1040000}"/>
    <cellStyle name="SAPBEXresData 7" xfId="1228" xr:uid="{00000000-0005-0000-0000-0000C2040000}"/>
    <cellStyle name="SAPBEXresData 8" xfId="1229" xr:uid="{00000000-0005-0000-0000-0000C3040000}"/>
    <cellStyle name="SAPBEXresData 9" xfId="1230" xr:uid="{00000000-0005-0000-0000-0000C4040000}"/>
    <cellStyle name="SAPBEXresDataEmph" xfId="46" xr:uid="{00000000-0005-0000-0000-0000C5040000}"/>
    <cellStyle name="SAPBEXresDataEmph 2" xfId="1231" xr:uid="{00000000-0005-0000-0000-0000C6040000}"/>
    <cellStyle name="SAPBEXresDataEmph 2 2" xfId="1232" xr:uid="{00000000-0005-0000-0000-0000C7040000}"/>
    <cellStyle name="SAPBEXresDataEmph 2 3" xfId="1233" xr:uid="{00000000-0005-0000-0000-0000C8040000}"/>
    <cellStyle name="SAPBEXresDataEmph 2 4" xfId="1234" xr:uid="{00000000-0005-0000-0000-0000C9040000}"/>
    <cellStyle name="SAPBEXresDataEmph 2 5" xfId="1235" xr:uid="{00000000-0005-0000-0000-0000CA040000}"/>
    <cellStyle name="SAPBEXresDataEmph 2 6" xfId="1236" xr:uid="{00000000-0005-0000-0000-0000CB040000}"/>
    <cellStyle name="SAPBEXresDataEmph 2 7" xfId="1237" xr:uid="{00000000-0005-0000-0000-0000CC040000}"/>
    <cellStyle name="SAPBEXresDataEmph 3" xfId="1238" xr:uid="{00000000-0005-0000-0000-0000CD040000}"/>
    <cellStyle name="SAPBEXresDataEmph 4" xfId="1239" xr:uid="{00000000-0005-0000-0000-0000CE040000}"/>
    <cellStyle name="SAPBEXresDataEmph 5" xfId="1240" xr:uid="{00000000-0005-0000-0000-0000CF040000}"/>
    <cellStyle name="SAPBEXresDataEmph 6" xfId="1241" xr:uid="{00000000-0005-0000-0000-0000D0040000}"/>
    <cellStyle name="SAPBEXresDataEmph 7" xfId="1242" xr:uid="{00000000-0005-0000-0000-0000D1040000}"/>
    <cellStyle name="SAPBEXresDataEmph 8" xfId="1243" xr:uid="{00000000-0005-0000-0000-0000D2040000}"/>
    <cellStyle name="SAPBEXresDataEmph 9" xfId="1244" xr:uid="{00000000-0005-0000-0000-0000D3040000}"/>
    <cellStyle name="SAPBEXresItem" xfId="47" xr:uid="{00000000-0005-0000-0000-0000D4040000}"/>
    <cellStyle name="SAPBEXresItem 10" xfId="1245" xr:uid="{00000000-0005-0000-0000-0000D5040000}"/>
    <cellStyle name="SAPBEXresItem 11" xfId="1246" xr:uid="{00000000-0005-0000-0000-0000D6040000}"/>
    <cellStyle name="SAPBEXresItem 12" xfId="1247" xr:uid="{00000000-0005-0000-0000-0000D7040000}"/>
    <cellStyle name="SAPBEXresItem 2" xfId="1248" xr:uid="{00000000-0005-0000-0000-0000D8040000}"/>
    <cellStyle name="SAPBEXresItem 2 10" xfId="1249" xr:uid="{00000000-0005-0000-0000-0000D9040000}"/>
    <cellStyle name="SAPBEXresItem 2 2" xfId="1250" xr:uid="{00000000-0005-0000-0000-0000DA040000}"/>
    <cellStyle name="SAPBEXresItem 2 3" xfId="1251" xr:uid="{00000000-0005-0000-0000-0000DB040000}"/>
    <cellStyle name="SAPBEXresItem 2 4" xfId="1252" xr:uid="{00000000-0005-0000-0000-0000DC040000}"/>
    <cellStyle name="SAPBEXresItem 2 5" xfId="1253" xr:uid="{00000000-0005-0000-0000-0000DD040000}"/>
    <cellStyle name="SAPBEXresItem 2 6" xfId="1254" xr:uid="{00000000-0005-0000-0000-0000DE040000}"/>
    <cellStyle name="SAPBEXresItem 2 7" xfId="1255" xr:uid="{00000000-0005-0000-0000-0000DF040000}"/>
    <cellStyle name="SAPBEXresItem 2 8" xfId="1256" xr:uid="{00000000-0005-0000-0000-0000E0040000}"/>
    <cellStyle name="SAPBEXresItem 2 9" xfId="1257" xr:uid="{00000000-0005-0000-0000-0000E1040000}"/>
    <cellStyle name="SAPBEXresItem 3" xfId="1258" xr:uid="{00000000-0005-0000-0000-0000E2040000}"/>
    <cellStyle name="SAPBEXresItem 4" xfId="1259" xr:uid="{00000000-0005-0000-0000-0000E3040000}"/>
    <cellStyle name="SAPBEXresItem 5" xfId="1260" xr:uid="{00000000-0005-0000-0000-0000E4040000}"/>
    <cellStyle name="SAPBEXresItem 6" xfId="1261" xr:uid="{00000000-0005-0000-0000-0000E5040000}"/>
    <cellStyle name="SAPBEXresItem 7" xfId="1262" xr:uid="{00000000-0005-0000-0000-0000E6040000}"/>
    <cellStyle name="SAPBEXresItem 8" xfId="1263" xr:uid="{00000000-0005-0000-0000-0000E7040000}"/>
    <cellStyle name="SAPBEXresItem 9" xfId="1264" xr:uid="{00000000-0005-0000-0000-0000E8040000}"/>
    <cellStyle name="SAPBEXresItemX" xfId="48" xr:uid="{00000000-0005-0000-0000-0000E9040000}"/>
    <cellStyle name="SAPBEXresItemX 10" xfId="1265" xr:uid="{00000000-0005-0000-0000-0000EA040000}"/>
    <cellStyle name="SAPBEXresItemX 11" xfId="1266" xr:uid="{00000000-0005-0000-0000-0000EB040000}"/>
    <cellStyle name="SAPBEXresItemX 12" xfId="1267" xr:uid="{00000000-0005-0000-0000-0000EC040000}"/>
    <cellStyle name="SAPBEXresItemX 2" xfId="1268" xr:uid="{00000000-0005-0000-0000-0000ED040000}"/>
    <cellStyle name="SAPBEXresItemX 2 10" xfId="1269" xr:uid="{00000000-0005-0000-0000-0000EE040000}"/>
    <cellStyle name="SAPBEXresItemX 2 2" xfId="1270" xr:uid="{00000000-0005-0000-0000-0000EF040000}"/>
    <cellStyle name="SAPBEXresItemX 2 3" xfId="1271" xr:uid="{00000000-0005-0000-0000-0000F0040000}"/>
    <cellStyle name="SAPBEXresItemX 2 4" xfId="1272" xr:uid="{00000000-0005-0000-0000-0000F1040000}"/>
    <cellStyle name="SAPBEXresItemX 2 5" xfId="1273" xr:uid="{00000000-0005-0000-0000-0000F2040000}"/>
    <cellStyle name="SAPBEXresItemX 2 6" xfId="1274" xr:uid="{00000000-0005-0000-0000-0000F3040000}"/>
    <cellStyle name="SAPBEXresItemX 2 7" xfId="1275" xr:uid="{00000000-0005-0000-0000-0000F4040000}"/>
    <cellStyle name="SAPBEXresItemX 2 8" xfId="1276" xr:uid="{00000000-0005-0000-0000-0000F5040000}"/>
    <cellStyle name="SAPBEXresItemX 2 9" xfId="1277" xr:uid="{00000000-0005-0000-0000-0000F6040000}"/>
    <cellStyle name="SAPBEXresItemX 3" xfId="1278" xr:uid="{00000000-0005-0000-0000-0000F7040000}"/>
    <cellStyle name="SAPBEXresItemX 4" xfId="1279" xr:uid="{00000000-0005-0000-0000-0000F8040000}"/>
    <cellStyle name="SAPBEXresItemX 5" xfId="1280" xr:uid="{00000000-0005-0000-0000-0000F9040000}"/>
    <cellStyle name="SAPBEXresItemX 6" xfId="1281" xr:uid="{00000000-0005-0000-0000-0000FA040000}"/>
    <cellStyle name="SAPBEXresItemX 7" xfId="1282" xr:uid="{00000000-0005-0000-0000-0000FB040000}"/>
    <cellStyle name="SAPBEXresItemX 8" xfId="1283" xr:uid="{00000000-0005-0000-0000-0000FC040000}"/>
    <cellStyle name="SAPBEXresItemX 9" xfId="1284" xr:uid="{00000000-0005-0000-0000-0000FD040000}"/>
    <cellStyle name="SAPBEXstdData" xfId="12" xr:uid="{00000000-0005-0000-0000-0000FE040000}"/>
    <cellStyle name="SAPBEXstdData 10" xfId="1285" xr:uid="{00000000-0005-0000-0000-0000FF040000}"/>
    <cellStyle name="SAPBEXstdData 11" xfId="1286" xr:uid="{00000000-0005-0000-0000-000000050000}"/>
    <cellStyle name="SAPBEXstdData 12" xfId="1287" xr:uid="{00000000-0005-0000-0000-000001050000}"/>
    <cellStyle name="SAPBEXstdData 2" xfId="1288" xr:uid="{00000000-0005-0000-0000-000002050000}"/>
    <cellStyle name="SAPBEXstdData 2 10" xfId="1289" xr:uid="{00000000-0005-0000-0000-000003050000}"/>
    <cellStyle name="SAPBEXstdData 2 11" xfId="1290" xr:uid="{00000000-0005-0000-0000-000004050000}"/>
    <cellStyle name="SAPBEXstdData 2 12" xfId="1291" xr:uid="{00000000-0005-0000-0000-000005050000}"/>
    <cellStyle name="SAPBEXstdData 2 2" xfId="1292" xr:uid="{00000000-0005-0000-0000-000006050000}"/>
    <cellStyle name="SAPBEXstdData 2 2 10" xfId="1293" xr:uid="{00000000-0005-0000-0000-000007050000}"/>
    <cellStyle name="SAPBEXstdData 2 2 2" xfId="1294" xr:uid="{00000000-0005-0000-0000-000008050000}"/>
    <cellStyle name="SAPBEXstdData 2 2 3" xfId="1295" xr:uid="{00000000-0005-0000-0000-000009050000}"/>
    <cellStyle name="SAPBEXstdData 2 2 4" xfId="1296" xr:uid="{00000000-0005-0000-0000-00000A050000}"/>
    <cellStyle name="SAPBEXstdData 2 2 5" xfId="1297" xr:uid="{00000000-0005-0000-0000-00000B050000}"/>
    <cellStyle name="SAPBEXstdData 2 2 6" xfId="1298" xr:uid="{00000000-0005-0000-0000-00000C050000}"/>
    <cellStyle name="SAPBEXstdData 2 2 7" xfId="1299" xr:uid="{00000000-0005-0000-0000-00000D050000}"/>
    <cellStyle name="SAPBEXstdData 2 2 8" xfId="1300" xr:uid="{00000000-0005-0000-0000-00000E050000}"/>
    <cellStyle name="SAPBEXstdData 2 2 9" xfId="1301" xr:uid="{00000000-0005-0000-0000-00000F050000}"/>
    <cellStyle name="SAPBEXstdData 2 3" xfId="1302" xr:uid="{00000000-0005-0000-0000-000010050000}"/>
    <cellStyle name="SAPBEXstdData 2 4" xfId="1303" xr:uid="{00000000-0005-0000-0000-000011050000}"/>
    <cellStyle name="SAPBEXstdData 2 5" xfId="1304" xr:uid="{00000000-0005-0000-0000-000012050000}"/>
    <cellStyle name="SAPBEXstdData 2 6" xfId="1305" xr:uid="{00000000-0005-0000-0000-000013050000}"/>
    <cellStyle name="SAPBEXstdData 2 7" xfId="1306" xr:uid="{00000000-0005-0000-0000-000014050000}"/>
    <cellStyle name="SAPBEXstdData 2 8" xfId="1307" xr:uid="{00000000-0005-0000-0000-000015050000}"/>
    <cellStyle name="SAPBEXstdData 2 9" xfId="1308" xr:uid="{00000000-0005-0000-0000-000016050000}"/>
    <cellStyle name="SAPBEXstdData 3" xfId="1309" xr:uid="{00000000-0005-0000-0000-000017050000}"/>
    <cellStyle name="SAPBEXstdData 3 10" xfId="1310" xr:uid="{00000000-0005-0000-0000-000018050000}"/>
    <cellStyle name="SAPBEXstdData 3 2" xfId="1311" xr:uid="{00000000-0005-0000-0000-000019050000}"/>
    <cellStyle name="SAPBEXstdData 3 3" xfId="1312" xr:uid="{00000000-0005-0000-0000-00001A050000}"/>
    <cellStyle name="SAPBEXstdData 3 4" xfId="1313" xr:uid="{00000000-0005-0000-0000-00001B050000}"/>
    <cellStyle name="SAPBEXstdData 3 5" xfId="1314" xr:uid="{00000000-0005-0000-0000-00001C050000}"/>
    <cellStyle name="SAPBEXstdData 3 6" xfId="1315" xr:uid="{00000000-0005-0000-0000-00001D050000}"/>
    <cellStyle name="SAPBEXstdData 3 7" xfId="1316" xr:uid="{00000000-0005-0000-0000-00001E050000}"/>
    <cellStyle name="SAPBEXstdData 3 8" xfId="1317" xr:uid="{00000000-0005-0000-0000-00001F050000}"/>
    <cellStyle name="SAPBEXstdData 3 9" xfId="1318" xr:uid="{00000000-0005-0000-0000-000020050000}"/>
    <cellStyle name="SAPBEXstdData 4" xfId="1319" xr:uid="{00000000-0005-0000-0000-000021050000}"/>
    <cellStyle name="SAPBEXstdData 5" xfId="1320" xr:uid="{00000000-0005-0000-0000-000022050000}"/>
    <cellStyle name="SAPBEXstdData 6" xfId="1321" xr:uid="{00000000-0005-0000-0000-000023050000}"/>
    <cellStyle name="SAPBEXstdData 7" xfId="1322" xr:uid="{00000000-0005-0000-0000-000024050000}"/>
    <cellStyle name="SAPBEXstdData 8" xfId="1323" xr:uid="{00000000-0005-0000-0000-000025050000}"/>
    <cellStyle name="SAPBEXstdData 9" xfId="1324" xr:uid="{00000000-0005-0000-0000-000026050000}"/>
    <cellStyle name="SAPBEXstdDataEmph" xfId="49" xr:uid="{00000000-0005-0000-0000-000027050000}"/>
    <cellStyle name="SAPBEXstdDataEmph 10" xfId="1325" xr:uid="{00000000-0005-0000-0000-000028050000}"/>
    <cellStyle name="SAPBEXstdDataEmph 11" xfId="1326" xr:uid="{00000000-0005-0000-0000-000029050000}"/>
    <cellStyle name="SAPBEXstdDataEmph 12" xfId="1327" xr:uid="{00000000-0005-0000-0000-00002A050000}"/>
    <cellStyle name="SAPBEXstdDataEmph 2" xfId="1328" xr:uid="{00000000-0005-0000-0000-00002B050000}"/>
    <cellStyle name="SAPBEXstdDataEmph 2 10" xfId="1329" xr:uid="{00000000-0005-0000-0000-00002C050000}"/>
    <cellStyle name="SAPBEXstdDataEmph 2 2" xfId="1330" xr:uid="{00000000-0005-0000-0000-00002D050000}"/>
    <cellStyle name="SAPBEXstdDataEmph 2 3" xfId="1331" xr:uid="{00000000-0005-0000-0000-00002E050000}"/>
    <cellStyle name="SAPBEXstdDataEmph 2 4" xfId="1332" xr:uid="{00000000-0005-0000-0000-00002F050000}"/>
    <cellStyle name="SAPBEXstdDataEmph 2 5" xfId="1333" xr:uid="{00000000-0005-0000-0000-000030050000}"/>
    <cellStyle name="SAPBEXstdDataEmph 2 6" xfId="1334" xr:uid="{00000000-0005-0000-0000-000031050000}"/>
    <cellStyle name="SAPBEXstdDataEmph 2 7" xfId="1335" xr:uid="{00000000-0005-0000-0000-000032050000}"/>
    <cellStyle name="SAPBEXstdDataEmph 2 8" xfId="1336" xr:uid="{00000000-0005-0000-0000-000033050000}"/>
    <cellStyle name="SAPBEXstdDataEmph 2 9" xfId="1337" xr:uid="{00000000-0005-0000-0000-000034050000}"/>
    <cellStyle name="SAPBEXstdDataEmph 3" xfId="1338" xr:uid="{00000000-0005-0000-0000-000035050000}"/>
    <cellStyle name="SAPBEXstdDataEmph 4" xfId="1339" xr:uid="{00000000-0005-0000-0000-000036050000}"/>
    <cellStyle name="SAPBEXstdDataEmph 5" xfId="1340" xr:uid="{00000000-0005-0000-0000-000037050000}"/>
    <cellStyle name="SAPBEXstdDataEmph 6" xfId="1341" xr:uid="{00000000-0005-0000-0000-000038050000}"/>
    <cellStyle name="SAPBEXstdDataEmph 7" xfId="1342" xr:uid="{00000000-0005-0000-0000-000039050000}"/>
    <cellStyle name="SAPBEXstdDataEmph 8" xfId="1343" xr:uid="{00000000-0005-0000-0000-00003A050000}"/>
    <cellStyle name="SAPBEXstdDataEmph 9" xfId="1344" xr:uid="{00000000-0005-0000-0000-00003B050000}"/>
    <cellStyle name="SAPBEXstdItem" xfId="2" xr:uid="{00000000-0005-0000-0000-00003C050000}"/>
    <cellStyle name="SAPBEXstdItem 10" xfId="1345" xr:uid="{00000000-0005-0000-0000-00003D050000}"/>
    <cellStyle name="SAPBEXstdItem 11" xfId="1346" xr:uid="{00000000-0005-0000-0000-00003E050000}"/>
    <cellStyle name="SAPBEXstdItem 12" xfId="1347" xr:uid="{00000000-0005-0000-0000-00003F050000}"/>
    <cellStyle name="SAPBEXstdItem 2" xfId="1348" xr:uid="{00000000-0005-0000-0000-000040050000}"/>
    <cellStyle name="SAPBEXstdItem 2 10" xfId="1349" xr:uid="{00000000-0005-0000-0000-000041050000}"/>
    <cellStyle name="SAPBEXstdItem 2 11" xfId="1350" xr:uid="{00000000-0005-0000-0000-000042050000}"/>
    <cellStyle name="SAPBEXstdItem 2 12" xfId="1351" xr:uid="{00000000-0005-0000-0000-000043050000}"/>
    <cellStyle name="SAPBEXstdItem 2 2" xfId="1352" xr:uid="{00000000-0005-0000-0000-000044050000}"/>
    <cellStyle name="SAPBEXstdItem 2 2 10" xfId="1353" xr:uid="{00000000-0005-0000-0000-000045050000}"/>
    <cellStyle name="SAPBEXstdItem 2 2 2" xfId="1354" xr:uid="{00000000-0005-0000-0000-000046050000}"/>
    <cellStyle name="SAPBEXstdItem 2 2 3" xfId="1355" xr:uid="{00000000-0005-0000-0000-000047050000}"/>
    <cellStyle name="SAPBEXstdItem 2 2 4" xfId="1356" xr:uid="{00000000-0005-0000-0000-000048050000}"/>
    <cellStyle name="SAPBEXstdItem 2 2 5" xfId="1357" xr:uid="{00000000-0005-0000-0000-000049050000}"/>
    <cellStyle name="SAPBEXstdItem 2 2 6" xfId="1358" xr:uid="{00000000-0005-0000-0000-00004A050000}"/>
    <cellStyle name="SAPBEXstdItem 2 2 7" xfId="1359" xr:uid="{00000000-0005-0000-0000-00004B050000}"/>
    <cellStyle name="SAPBEXstdItem 2 2 8" xfId="1360" xr:uid="{00000000-0005-0000-0000-00004C050000}"/>
    <cellStyle name="SAPBEXstdItem 2 2 9" xfId="1361" xr:uid="{00000000-0005-0000-0000-00004D050000}"/>
    <cellStyle name="SAPBEXstdItem 2 3" xfId="1362" xr:uid="{00000000-0005-0000-0000-00004E050000}"/>
    <cellStyle name="SAPBEXstdItem 2 4" xfId="1363" xr:uid="{00000000-0005-0000-0000-00004F050000}"/>
    <cellStyle name="SAPBEXstdItem 2 5" xfId="1364" xr:uid="{00000000-0005-0000-0000-000050050000}"/>
    <cellStyle name="SAPBEXstdItem 2 6" xfId="1365" xr:uid="{00000000-0005-0000-0000-000051050000}"/>
    <cellStyle name="SAPBEXstdItem 2 7" xfId="1366" xr:uid="{00000000-0005-0000-0000-000052050000}"/>
    <cellStyle name="SAPBEXstdItem 2 8" xfId="1367" xr:uid="{00000000-0005-0000-0000-000053050000}"/>
    <cellStyle name="SAPBEXstdItem 2 9" xfId="1368" xr:uid="{00000000-0005-0000-0000-000054050000}"/>
    <cellStyle name="SAPBEXstdItem 3" xfId="1369" xr:uid="{00000000-0005-0000-0000-000055050000}"/>
    <cellStyle name="SAPBEXstdItem 3 10" xfId="1370" xr:uid="{00000000-0005-0000-0000-000056050000}"/>
    <cellStyle name="SAPBEXstdItem 3 2" xfId="1371" xr:uid="{00000000-0005-0000-0000-000057050000}"/>
    <cellStyle name="SAPBEXstdItem 3 3" xfId="1372" xr:uid="{00000000-0005-0000-0000-000058050000}"/>
    <cellStyle name="SAPBEXstdItem 3 4" xfId="1373" xr:uid="{00000000-0005-0000-0000-000059050000}"/>
    <cellStyle name="SAPBEXstdItem 3 5" xfId="1374" xr:uid="{00000000-0005-0000-0000-00005A050000}"/>
    <cellStyle name="SAPBEXstdItem 3 6" xfId="1375" xr:uid="{00000000-0005-0000-0000-00005B050000}"/>
    <cellStyle name="SAPBEXstdItem 3 7" xfId="1376" xr:uid="{00000000-0005-0000-0000-00005C050000}"/>
    <cellStyle name="SAPBEXstdItem 3 8" xfId="1377" xr:uid="{00000000-0005-0000-0000-00005D050000}"/>
    <cellStyle name="SAPBEXstdItem 3 9" xfId="1378" xr:uid="{00000000-0005-0000-0000-00005E050000}"/>
    <cellStyle name="SAPBEXstdItem 4" xfId="1379" xr:uid="{00000000-0005-0000-0000-00005F050000}"/>
    <cellStyle name="SAPBEXstdItem 4 2" xfId="1380" xr:uid="{00000000-0005-0000-0000-000060050000}"/>
    <cellStyle name="SAPBEXstdItem 5" xfId="1381" xr:uid="{00000000-0005-0000-0000-000061050000}"/>
    <cellStyle name="SAPBEXstdItem 6" xfId="1382" xr:uid="{00000000-0005-0000-0000-000062050000}"/>
    <cellStyle name="SAPBEXstdItem 7" xfId="1383" xr:uid="{00000000-0005-0000-0000-000063050000}"/>
    <cellStyle name="SAPBEXstdItem 8" xfId="1384" xr:uid="{00000000-0005-0000-0000-000064050000}"/>
    <cellStyle name="SAPBEXstdItem 9" xfId="1385" xr:uid="{00000000-0005-0000-0000-000065050000}"/>
    <cellStyle name="SAPBEXstdItem_Výkaz 13-D3a _2011_jk" xfId="1386" xr:uid="{00000000-0005-0000-0000-000066050000}"/>
    <cellStyle name="SAPBEXstdItemX" xfId="50" xr:uid="{00000000-0005-0000-0000-000067050000}"/>
    <cellStyle name="SAPBEXstdItemX 10" xfId="1387" xr:uid="{00000000-0005-0000-0000-000068050000}"/>
    <cellStyle name="SAPBEXstdItemX 11" xfId="1388" xr:uid="{00000000-0005-0000-0000-000069050000}"/>
    <cellStyle name="SAPBEXstdItemX 12" xfId="1389" xr:uid="{00000000-0005-0000-0000-00006A050000}"/>
    <cellStyle name="SAPBEXstdItemX 13" xfId="1390" xr:uid="{00000000-0005-0000-0000-00006B050000}"/>
    <cellStyle name="SAPBEXstdItemX 2" xfId="1391" xr:uid="{00000000-0005-0000-0000-00006C050000}"/>
    <cellStyle name="SAPBEXstdItemX 2 10" xfId="1392" xr:uid="{00000000-0005-0000-0000-00006D050000}"/>
    <cellStyle name="SAPBEXstdItemX 2 11" xfId="1393" xr:uid="{00000000-0005-0000-0000-00006E050000}"/>
    <cellStyle name="SAPBEXstdItemX 2 2" xfId="1394" xr:uid="{00000000-0005-0000-0000-00006F050000}"/>
    <cellStyle name="SAPBEXstdItemX 2 2 10" xfId="1395" xr:uid="{00000000-0005-0000-0000-000070050000}"/>
    <cellStyle name="SAPBEXstdItemX 2 2 2" xfId="1396" xr:uid="{00000000-0005-0000-0000-000071050000}"/>
    <cellStyle name="SAPBEXstdItemX 2 2 3" xfId="1397" xr:uid="{00000000-0005-0000-0000-000072050000}"/>
    <cellStyle name="SAPBEXstdItemX 2 2 4" xfId="1398" xr:uid="{00000000-0005-0000-0000-000073050000}"/>
    <cellStyle name="SAPBEXstdItemX 2 2 5" xfId="1399" xr:uid="{00000000-0005-0000-0000-000074050000}"/>
    <cellStyle name="SAPBEXstdItemX 2 2 6" xfId="1400" xr:uid="{00000000-0005-0000-0000-000075050000}"/>
    <cellStyle name="SAPBEXstdItemX 2 2 7" xfId="1401" xr:uid="{00000000-0005-0000-0000-000076050000}"/>
    <cellStyle name="SAPBEXstdItemX 2 2 8" xfId="1402" xr:uid="{00000000-0005-0000-0000-000077050000}"/>
    <cellStyle name="SAPBEXstdItemX 2 2 9" xfId="1403" xr:uid="{00000000-0005-0000-0000-000078050000}"/>
    <cellStyle name="SAPBEXstdItemX 2 3" xfId="1404" xr:uid="{00000000-0005-0000-0000-000079050000}"/>
    <cellStyle name="SAPBEXstdItemX 2 4" xfId="1405" xr:uid="{00000000-0005-0000-0000-00007A050000}"/>
    <cellStyle name="SAPBEXstdItemX 2 5" xfId="1406" xr:uid="{00000000-0005-0000-0000-00007B050000}"/>
    <cellStyle name="SAPBEXstdItemX 2 6" xfId="1407" xr:uid="{00000000-0005-0000-0000-00007C050000}"/>
    <cellStyle name="SAPBEXstdItemX 2 7" xfId="1408" xr:uid="{00000000-0005-0000-0000-00007D050000}"/>
    <cellStyle name="SAPBEXstdItemX 2 8" xfId="1409" xr:uid="{00000000-0005-0000-0000-00007E050000}"/>
    <cellStyle name="SAPBEXstdItemX 2 9" xfId="1410" xr:uid="{00000000-0005-0000-0000-00007F050000}"/>
    <cellStyle name="SAPBEXstdItemX 3" xfId="1411" xr:uid="{00000000-0005-0000-0000-000080050000}"/>
    <cellStyle name="SAPBEXstdItemX 3 10" xfId="1412" xr:uid="{00000000-0005-0000-0000-000081050000}"/>
    <cellStyle name="SAPBEXstdItemX 3 2" xfId="1413" xr:uid="{00000000-0005-0000-0000-000082050000}"/>
    <cellStyle name="SAPBEXstdItemX 3 3" xfId="1414" xr:uid="{00000000-0005-0000-0000-000083050000}"/>
    <cellStyle name="SAPBEXstdItemX 3 4" xfId="1415" xr:uid="{00000000-0005-0000-0000-000084050000}"/>
    <cellStyle name="SAPBEXstdItemX 3 5" xfId="1416" xr:uid="{00000000-0005-0000-0000-000085050000}"/>
    <cellStyle name="SAPBEXstdItemX 3 6" xfId="1417" xr:uid="{00000000-0005-0000-0000-000086050000}"/>
    <cellStyle name="SAPBEXstdItemX 3 7" xfId="1418" xr:uid="{00000000-0005-0000-0000-000087050000}"/>
    <cellStyle name="SAPBEXstdItemX 3 8" xfId="1419" xr:uid="{00000000-0005-0000-0000-000088050000}"/>
    <cellStyle name="SAPBEXstdItemX 3 9" xfId="1420" xr:uid="{00000000-0005-0000-0000-000089050000}"/>
    <cellStyle name="SAPBEXstdItemX 4" xfId="1421" xr:uid="{00000000-0005-0000-0000-00008A050000}"/>
    <cellStyle name="SAPBEXstdItemX 5" xfId="1422" xr:uid="{00000000-0005-0000-0000-00008B050000}"/>
    <cellStyle name="SAPBEXstdItemX 6" xfId="1423" xr:uid="{00000000-0005-0000-0000-00008C050000}"/>
    <cellStyle name="SAPBEXstdItemX 7" xfId="1424" xr:uid="{00000000-0005-0000-0000-00008D050000}"/>
    <cellStyle name="SAPBEXstdItemX 8" xfId="1425" xr:uid="{00000000-0005-0000-0000-00008E050000}"/>
    <cellStyle name="SAPBEXstdItemX 9" xfId="1426" xr:uid="{00000000-0005-0000-0000-00008F050000}"/>
    <cellStyle name="SAPBEXstdItemX_Výkaz 13-D3a _2011_jk" xfId="1427" xr:uid="{00000000-0005-0000-0000-000090050000}"/>
    <cellStyle name="SAPBEXtitle" xfId="51" xr:uid="{00000000-0005-0000-0000-000091050000}"/>
    <cellStyle name="SAPBEXtitle 2" xfId="1428" xr:uid="{00000000-0005-0000-0000-000092050000}"/>
    <cellStyle name="SAPBEXtitle 3" xfId="1429" xr:uid="{00000000-0005-0000-0000-000093050000}"/>
    <cellStyle name="SAPBEXtitle_Výkaz 13-D3a _2011_jk" xfId="1430" xr:uid="{00000000-0005-0000-0000-000094050000}"/>
    <cellStyle name="SAPBEXunassignedItem" xfId="1431" xr:uid="{00000000-0005-0000-0000-000095050000}"/>
    <cellStyle name="SAPBEXunassignedItem 2" xfId="1432" xr:uid="{00000000-0005-0000-0000-000096050000}"/>
    <cellStyle name="SAPBEXunassignedItem 2 2" xfId="1433" xr:uid="{00000000-0005-0000-0000-000097050000}"/>
    <cellStyle name="SAPBEXunassignedItem 2 3" xfId="1434" xr:uid="{00000000-0005-0000-0000-000098050000}"/>
    <cellStyle name="SAPBEXunassignedItem 2 4" xfId="1435" xr:uid="{00000000-0005-0000-0000-000099050000}"/>
    <cellStyle name="SAPBEXunassignedItem 2 5" xfId="1436" xr:uid="{00000000-0005-0000-0000-00009A050000}"/>
    <cellStyle name="SAPBEXunassignedItem 2 6" xfId="1437" xr:uid="{00000000-0005-0000-0000-00009B050000}"/>
    <cellStyle name="SAPBEXunassignedItem 2 7" xfId="1438" xr:uid="{00000000-0005-0000-0000-00009C050000}"/>
    <cellStyle name="SAPBEXunassignedItem 3" xfId="1439" xr:uid="{00000000-0005-0000-0000-00009D050000}"/>
    <cellStyle name="SAPBEXunassignedItem 4" xfId="1440" xr:uid="{00000000-0005-0000-0000-00009E050000}"/>
    <cellStyle name="SAPBEXunassignedItem 5" xfId="1441" xr:uid="{00000000-0005-0000-0000-00009F050000}"/>
    <cellStyle name="SAPBEXunassignedItem 6" xfId="1442" xr:uid="{00000000-0005-0000-0000-0000A0050000}"/>
    <cellStyle name="SAPBEXunassignedItem 7" xfId="1443" xr:uid="{00000000-0005-0000-0000-0000A1050000}"/>
    <cellStyle name="SAPBEXunassignedItem 8" xfId="1444" xr:uid="{00000000-0005-0000-0000-0000A2050000}"/>
    <cellStyle name="SAPBEXundefined" xfId="52" xr:uid="{00000000-0005-0000-0000-0000A3050000}"/>
    <cellStyle name="SAPBEXundefined 10" xfId="1445" xr:uid="{00000000-0005-0000-0000-0000A4050000}"/>
    <cellStyle name="SAPBEXundefined 11" xfId="1446" xr:uid="{00000000-0005-0000-0000-0000A5050000}"/>
    <cellStyle name="SAPBEXundefined 12" xfId="1447" xr:uid="{00000000-0005-0000-0000-0000A6050000}"/>
    <cellStyle name="SAPBEXundefined 2" xfId="1448" xr:uid="{00000000-0005-0000-0000-0000A7050000}"/>
    <cellStyle name="SAPBEXundefined 2 10" xfId="1449" xr:uid="{00000000-0005-0000-0000-0000A8050000}"/>
    <cellStyle name="SAPBEXundefined 2 2" xfId="1450" xr:uid="{00000000-0005-0000-0000-0000A9050000}"/>
    <cellStyle name="SAPBEXundefined 2 3" xfId="1451" xr:uid="{00000000-0005-0000-0000-0000AA050000}"/>
    <cellStyle name="SAPBEXundefined 2 4" xfId="1452" xr:uid="{00000000-0005-0000-0000-0000AB050000}"/>
    <cellStyle name="SAPBEXundefined 2 5" xfId="1453" xr:uid="{00000000-0005-0000-0000-0000AC050000}"/>
    <cellStyle name="SAPBEXundefined 2 6" xfId="1454" xr:uid="{00000000-0005-0000-0000-0000AD050000}"/>
    <cellStyle name="SAPBEXundefined 2 7" xfId="1455" xr:uid="{00000000-0005-0000-0000-0000AE050000}"/>
    <cellStyle name="SAPBEXundefined 2 8" xfId="1456" xr:uid="{00000000-0005-0000-0000-0000AF050000}"/>
    <cellStyle name="SAPBEXundefined 2 9" xfId="1457" xr:uid="{00000000-0005-0000-0000-0000B0050000}"/>
    <cellStyle name="SAPBEXundefined 3" xfId="1458" xr:uid="{00000000-0005-0000-0000-0000B1050000}"/>
    <cellStyle name="SAPBEXundefined 4" xfId="1459" xr:uid="{00000000-0005-0000-0000-0000B2050000}"/>
    <cellStyle name="SAPBEXundefined 5" xfId="1460" xr:uid="{00000000-0005-0000-0000-0000B3050000}"/>
    <cellStyle name="SAPBEXundefined 6" xfId="1461" xr:uid="{00000000-0005-0000-0000-0000B4050000}"/>
    <cellStyle name="SAPBEXundefined 7" xfId="1462" xr:uid="{00000000-0005-0000-0000-0000B5050000}"/>
    <cellStyle name="SAPBEXundefined 8" xfId="1463" xr:uid="{00000000-0005-0000-0000-0000B6050000}"/>
    <cellStyle name="SAPBEXundefined 9" xfId="1464" xr:uid="{00000000-0005-0000-0000-0000B7050000}"/>
    <cellStyle name="Sheet Title" xfId="1465" xr:uid="{00000000-0005-0000-0000-0000B8050000}"/>
    <cellStyle name="Správně 2" xfId="1466" xr:uid="{00000000-0005-0000-0000-0000B9050000}"/>
    <cellStyle name="Správně 3" xfId="1467" xr:uid="{00000000-0005-0000-0000-0000BA050000}"/>
    <cellStyle name="Styl 1" xfId="1468" xr:uid="{00000000-0005-0000-0000-0000BB050000}"/>
    <cellStyle name="Subtotal" xfId="1469" xr:uid="{00000000-0005-0000-0000-0000BC050000}"/>
    <cellStyle name="Text upozornění 2" xfId="1470" xr:uid="{00000000-0005-0000-0000-0000BD050000}"/>
    <cellStyle name="Vstup 2" xfId="1471" xr:uid="{00000000-0005-0000-0000-0000BE050000}"/>
    <cellStyle name="Vstup 2 10" xfId="1472" xr:uid="{00000000-0005-0000-0000-0000BF050000}"/>
    <cellStyle name="Vstup 2 11" xfId="1473" xr:uid="{00000000-0005-0000-0000-0000C0050000}"/>
    <cellStyle name="Vstup 2 2" xfId="1474" xr:uid="{00000000-0005-0000-0000-0000C1050000}"/>
    <cellStyle name="Vstup 2 2 10" xfId="1475" xr:uid="{00000000-0005-0000-0000-0000C2050000}"/>
    <cellStyle name="Vstup 2 2 2" xfId="1476" xr:uid="{00000000-0005-0000-0000-0000C3050000}"/>
    <cellStyle name="Vstup 2 2 3" xfId="1477" xr:uid="{00000000-0005-0000-0000-0000C4050000}"/>
    <cellStyle name="Vstup 2 2 4" xfId="1478" xr:uid="{00000000-0005-0000-0000-0000C5050000}"/>
    <cellStyle name="Vstup 2 2 5" xfId="1479" xr:uid="{00000000-0005-0000-0000-0000C6050000}"/>
    <cellStyle name="Vstup 2 2 6" xfId="1480" xr:uid="{00000000-0005-0000-0000-0000C7050000}"/>
    <cellStyle name="Vstup 2 2 7" xfId="1481" xr:uid="{00000000-0005-0000-0000-0000C8050000}"/>
    <cellStyle name="Vstup 2 2 8" xfId="1482" xr:uid="{00000000-0005-0000-0000-0000C9050000}"/>
    <cellStyle name="Vstup 2 2 9" xfId="1483" xr:uid="{00000000-0005-0000-0000-0000CA050000}"/>
    <cellStyle name="Vstup 2 3" xfId="1484" xr:uid="{00000000-0005-0000-0000-0000CB050000}"/>
    <cellStyle name="Vstup 2 4" xfId="1485" xr:uid="{00000000-0005-0000-0000-0000CC050000}"/>
    <cellStyle name="Vstup 2 5" xfId="1486" xr:uid="{00000000-0005-0000-0000-0000CD050000}"/>
    <cellStyle name="Vstup 2 6" xfId="1487" xr:uid="{00000000-0005-0000-0000-0000CE050000}"/>
    <cellStyle name="Vstup 2 7" xfId="1488" xr:uid="{00000000-0005-0000-0000-0000CF050000}"/>
    <cellStyle name="Vstup 2 8" xfId="1489" xr:uid="{00000000-0005-0000-0000-0000D0050000}"/>
    <cellStyle name="Vstup 2 9" xfId="1490" xr:uid="{00000000-0005-0000-0000-0000D1050000}"/>
    <cellStyle name="Výpočet 2" xfId="1491" xr:uid="{00000000-0005-0000-0000-0000D2050000}"/>
    <cellStyle name="Výpočet 2 10" xfId="1492" xr:uid="{00000000-0005-0000-0000-0000D3050000}"/>
    <cellStyle name="Výpočet 2 11" xfId="1493" xr:uid="{00000000-0005-0000-0000-0000D4050000}"/>
    <cellStyle name="Výpočet 2 2" xfId="1494" xr:uid="{00000000-0005-0000-0000-0000D5050000}"/>
    <cellStyle name="Výpočet 2 2 10" xfId="1495" xr:uid="{00000000-0005-0000-0000-0000D6050000}"/>
    <cellStyle name="Výpočet 2 2 2" xfId="1496" xr:uid="{00000000-0005-0000-0000-0000D7050000}"/>
    <cellStyle name="Výpočet 2 2 3" xfId="1497" xr:uid="{00000000-0005-0000-0000-0000D8050000}"/>
    <cellStyle name="Výpočet 2 2 4" xfId="1498" xr:uid="{00000000-0005-0000-0000-0000D9050000}"/>
    <cellStyle name="Výpočet 2 2 5" xfId="1499" xr:uid="{00000000-0005-0000-0000-0000DA050000}"/>
    <cellStyle name="Výpočet 2 2 6" xfId="1500" xr:uid="{00000000-0005-0000-0000-0000DB050000}"/>
    <cellStyle name="Výpočet 2 2 7" xfId="1501" xr:uid="{00000000-0005-0000-0000-0000DC050000}"/>
    <cellStyle name="Výpočet 2 2 8" xfId="1502" xr:uid="{00000000-0005-0000-0000-0000DD050000}"/>
    <cellStyle name="Výpočet 2 2 9" xfId="1503" xr:uid="{00000000-0005-0000-0000-0000DE050000}"/>
    <cellStyle name="Výpočet 2 3" xfId="1504" xr:uid="{00000000-0005-0000-0000-0000DF050000}"/>
    <cellStyle name="Výpočet 2 4" xfId="1505" xr:uid="{00000000-0005-0000-0000-0000E0050000}"/>
    <cellStyle name="Výpočet 2 5" xfId="1506" xr:uid="{00000000-0005-0000-0000-0000E1050000}"/>
    <cellStyle name="Výpočet 2 6" xfId="1507" xr:uid="{00000000-0005-0000-0000-0000E2050000}"/>
    <cellStyle name="Výpočet 2 7" xfId="1508" xr:uid="{00000000-0005-0000-0000-0000E3050000}"/>
    <cellStyle name="Výpočet 2 8" xfId="1509" xr:uid="{00000000-0005-0000-0000-0000E4050000}"/>
    <cellStyle name="Výpočet 2 9" xfId="1510" xr:uid="{00000000-0005-0000-0000-0000E5050000}"/>
    <cellStyle name="Výstup 2" xfId="1511" xr:uid="{00000000-0005-0000-0000-0000E6050000}"/>
    <cellStyle name="Výstup 2 10" xfId="1512" xr:uid="{00000000-0005-0000-0000-0000E7050000}"/>
    <cellStyle name="Výstup 2 11" xfId="1513" xr:uid="{00000000-0005-0000-0000-0000E8050000}"/>
    <cellStyle name="Výstup 2 2" xfId="1514" xr:uid="{00000000-0005-0000-0000-0000E9050000}"/>
    <cellStyle name="Výstup 2 2 10" xfId="1515" xr:uid="{00000000-0005-0000-0000-0000EA050000}"/>
    <cellStyle name="Výstup 2 2 2" xfId="1516" xr:uid="{00000000-0005-0000-0000-0000EB050000}"/>
    <cellStyle name="Výstup 2 2 3" xfId="1517" xr:uid="{00000000-0005-0000-0000-0000EC050000}"/>
    <cellStyle name="Výstup 2 2 4" xfId="1518" xr:uid="{00000000-0005-0000-0000-0000ED050000}"/>
    <cellStyle name="Výstup 2 2 5" xfId="1519" xr:uid="{00000000-0005-0000-0000-0000EE050000}"/>
    <cellStyle name="Výstup 2 2 6" xfId="1520" xr:uid="{00000000-0005-0000-0000-0000EF050000}"/>
    <cellStyle name="Výstup 2 2 7" xfId="1521" xr:uid="{00000000-0005-0000-0000-0000F0050000}"/>
    <cellStyle name="Výstup 2 2 8" xfId="1522" xr:uid="{00000000-0005-0000-0000-0000F1050000}"/>
    <cellStyle name="Výstup 2 2 9" xfId="1523" xr:uid="{00000000-0005-0000-0000-0000F2050000}"/>
    <cellStyle name="Výstup 2 3" xfId="1524" xr:uid="{00000000-0005-0000-0000-0000F3050000}"/>
    <cellStyle name="Výstup 2 4" xfId="1525" xr:uid="{00000000-0005-0000-0000-0000F4050000}"/>
    <cellStyle name="Výstup 2 5" xfId="1526" xr:uid="{00000000-0005-0000-0000-0000F5050000}"/>
    <cellStyle name="Výstup 2 6" xfId="1527" xr:uid="{00000000-0005-0000-0000-0000F6050000}"/>
    <cellStyle name="Výstup 2 7" xfId="1528" xr:uid="{00000000-0005-0000-0000-0000F7050000}"/>
    <cellStyle name="Výstup 2 8" xfId="1529" xr:uid="{00000000-0005-0000-0000-0000F8050000}"/>
    <cellStyle name="Výstup 2 9" xfId="1530" xr:uid="{00000000-0005-0000-0000-0000F9050000}"/>
    <cellStyle name="Vysvětlující text 2" xfId="1531" xr:uid="{00000000-0005-0000-0000-0000FA050000}"/>
    <cellStyle name="Záhlaví 1" xfId="85" xr:uid="{00000000-0005-0000-0000-0000FB050000}"/>
    <cellStyle name="Záhlaví 2" xfId="86" xr:uid="{00000000-0005-0000-0000-0000FC050000}"/>
    <cellStyle name="Zvýraznění 1 2" xfId="1532" xr:uid="{00000000-0005-0000-0000-0000FD050000}"/>
    <cellStyle name="Zvýraznění 2 2" xfId="1533" xr:uid="{00000000-0005-0000-0000-0000FE050000}"/>
    <cellStyle name="Zvýraznění 3 2" xfId="1534" xr:uid="{00000000-0005-0000-0000-0000FF050000}"/>
    <cellStyle name="Zvýraznění 4 2" xfId="1535" xr:uid="{00000000-0005-0000-0000-000000060000}"/>
    <cellStyle name="Zvýraznění 5 2" xfId="1536" xr:uid="{00000000-0005-0000-0000-000001060000}"/>
    <cellStyle name="Zvýraznění 6 2" xfId="1537" xr:uid="{00000000-0005-0000-0000-000002060000}"/>
  </cellStyles>
  <dxfs count="0"/>
  <tableStyles count="0" defaultTableStyle="TableStyleMedium2" defaultPivotStyle="PivotStyleLight16"/>
  <colors>
    <mruColors>
      <color rgb="FF1A3366"/>
      <color rgb="FF9196B0"/>
      <color rgb="FFE53A2E"/>
      <color rgb="FFE02C1F"/>
      <color rgb="FFF0948F"/>
      <color rgb="FFDF2B20"/>
      <color rgb="FF596387"/>
      <color rgb="FFE86159"/>
      <color rgb="FF000000"/>
      <color rgb="FF233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6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6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9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0"/>
    <c:plotArea>
      <c:layout>
        <c:manualLayout>
          <c:layoutTarget val="inner"/>
          <c:xMode val="edge"/>
          <c:yMode val="edge"/>
          <c:x val="0.12006732980478284"/>
          <c:y val="2.7854505791210037E-2"/>
          <c:w val="0.83308946380804838"/>
          <c:h val="0.78381446653498332"/>
        </c:manualLayout>
      </c:layout>
      <c:barChart>
        <c:barDir val="col"/>
        <c:grouping val="clustered"/>
        <c:varyColors val="0"/>
        <c:ser>
          <c:idx val="0"/>
          <c:order val="0"/>
          <c:tx>
            <c:strRef>
              <c:f>'3.1'!$N$5</c:f>
              <c:strCache>
                <c:ptCount val="1"/>
                <c:pt idx="0">
                  <c:v>do ČR</c:v>
                </c:pt>
              </c:strCache>
            </c:strRef>
          </c:tx>
          <c:spPr>
            <a:solidFill>
              <a:schemeClr val="tx2"/>
            </a:solidFill>
          </c:spPr>
          <c:invertIfNegative val="0"/>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'3.1'!$N$6:$N$370</c:f>
              <c:numCache>
                <c:formatCode>#,##0</c:formatCode>
                <c:ptCount val="365"/>
                <c:pt idx="0">
                  <c:v>14727.881359673293</c:v>
                </c:pt>
                <c:pt idx="1">
                  <c:v>15141.008402116613</c:v>
                </c:pt>
                <c:pt idx="2">
                  <c:v>17064.549886998924</c:v>
                </c:pt>
                <c:pt idx="3">
                  <c:v>16790.794686601846</c:v>
                </c:pt>
                <c:pt idx="4">
                  <c:v>16103.32577984069</c:v>
                </c:pt>
                <c:pt idx="5">
                  <c:v>16053.41071432729</c:v>
                </c:pt>
                <c:pt idx="6">
                  <c:v>16226.208856626859</c:v>
                </c:pt>
                <c:pt idx="7">
                  <c:v>16583.244640370558</c:v>
                </c:pt>
                <c:pt idx="8">
                  <c:v>15895.104429955963</c:v>
                </c:pt>
                <c:pt idx="9">
                  <c:v>14085.221167627849</c:v>
                </c:pt>
                <c:pt idx="10">
                  <c:v>14146.127995823044</c:v>
                </c:pt>
                <c:pt idx="11">
                  <c:v>14312.271584714641</c:v>
                </c:pt>
                <c:pt idx="12">
                  <c:v>14239.043566117105</c:v>
                </c:pt>
                <c:pt idx="13">
                  <c:v>14291.993779886254</c:v>
                </c:pt>
                <c:pt idx="14">
                  <c:v>14314.526671404423</c:v>
                </c:pt>
                <c:pt idx="15">
                  <c:v>14470.176634232132</c:v>
                </c:pt>
                <c:pt idx="16">
                  <c:v>14446.54174232611</c:v>
                </c:pt>
                <c:pt idx="17">
                  <c:v>14649.012392030749</c:v>
                </c:pt>
                <c:pt idx="18">
                  <c:v>14595.778292197281</c:v>
                </c:pt>
                <c:pt idx="19">
                  <c:v>13181.700117654162</c:v>
                </c:pt>
                <c:pt idx="20">
                  <c:v>14137.816874562599</c:v>
                </c:pt>
                <c:pt idx="21">
                  <c:v>14202.471893844713</c:v>
                </c:pt>
                <c:pt idx="22">
                  <c:v>14173.164175180998</c:v>
                </c:pt>
                <c:pt idx="23">
                  <c:v>16495.166394107266</c:v>
                </c:pt>
                <c:pt idx="24">
                  <c:v>16576.909512857779</c:v>
                </c:pt>
                <c:pt idx="25">
                  <c:v>16384.945709512456</c:v>
                </c:pt>
                <c:pt idx="26">
                  <c:v>15902.869525590833</c:v>
                </c:pt>
                <c:pt idx="27">
                  <c:v>16580.580515641661</c:v>
                </c:pt>
                <c:pt idx="28">
                  <c:v>17063.481122788504</c:v>
                </c:pt>
                <c:pt idx="29">
                  <c:v>15484.212746456364</c:v>
                </c:pt>
                <c:pt idx="30">
                  <c:v>15088.571798438226</c:v>
                </c:pt>
                <c:pt idx="31">
                  <c:v>15012.665603152707</c:v>
                </c:pt>
                <c:pt idx="32">
                  <c:v>15174.833528808127</c:v>
                </c:pt>
                <c:pt idx="33">
                  <c:v>15661.699020285063</c:v>
                </c:pt>
                <c:pt idx="34">
                  <c:v>15000.269222393588</c:v>
                </c:pt>
                <c:pt idx="35">
                  <c:v>15024.86047479531</c:v>
                </c:pt>
                <c:pt idx="36">
                  <c:v>15157.28626679952</c:v>
                </c:pt>
                <c:pt idx="37">
                  <c:v>17561.49500542993</c:v>
                </c:pt>
                <c:pt idx="38">
                  <c:v>15338.349628367649</c:v>
                </c:pt>
                <c:pt idx="39">
                  <c:v>15139.982083927545</c:v>
                </c:pt>
                <c:pt idx="40">
                  <c:v>14709.963046412966</c:v>
                </c:pt>
                <c:pt idx="41">
                  <c:v>15099.332707572627</c:v>
                </c:pt>
                <c:pt idx="42">
                  <c:v>15884.168330852637</c:v>
                </c:pt>
                <c:pt idx="43">
                  <c:v>15966.246747893865</c:v>
                </c:pt>
                <c:pt idx="44">
                  <c:v>15266.703485177899</c:v>
                </c:pt>
                <c:pt idx="45">
                  <c:v>16832.704912191086</c:v>
                </c:pt>
                <c:pt idx="46">
                  <c:v>17760.163069596951</c:v>
                </c:pt>
                <c:pt idx="47">
                  <c:v>16244.510228714267</c:v>
                </c:pt>
                <c:pt idx="48">
                  <c:v>17917.69807272312</c:v>
                </c:pt>
                <c:pt idx="49">
                  <c:v>20542.024725941781</c:v>
                </c:pt>
                <c:pt idx="50">
                  <c:v>15555.00065146051</c:v>
                </c:pt>
                <c:pt idx="51">
                  <c:v>18223.661486455931</c:v>
                </c:pt>
                <c:pt idx="52">
                  <c:v>17917.401782898512</c:v>
                </c:pt>
                <c:pt idx="53">
                  <c:v>19051.785260524404</c:v>
                </c:pt>
                <c:pt idx="54">
                  <c:v>18017.976708440026</c:v>
                </c:pt>
                <c:pt idx="55">
                  <c:v>17094.246602034716</c:v>
                </c:pt>
                <c:pt idx="56">
                  <c:v>17126.892909567243</c:v>
                </c:pt>
                <c:pt idx="57">
                  <c:v>16460.673212650017</c:v>
                </c:pt>
                <c:pt idx="58">
                  <c:v>16766.20996919338</c:v>
                </c:pt>
                <c:pt idx="59">
                  <c:v>16785.7889092933</c:v>
                </c:pt>
                <c:pt idx="60">
                  <c:v>17045.158985417675</c:v>
                </c:pt>
                <c:pt idx="61">
                  <c:v>17780.621549094329</c:v>
                </c:pt>
                <c:pt idx="62">
                  <c:v>15785.692750518276</c:v>
                </c:pt>
                <c:pt idx="63">
                  <c:v>18235.846862035145</c:v>
                </c:pt>
                <c:pt idx="64">
                  <c:v>17352.283248019732</c:v>
                </c:pt>
                <c:pt idx="65">
                  <c:v>18272.222330305314</c:v>
                </c:pt>
                <c:pt idx="66">
                  <c:v>16730.204048603962</c:v>
                </c:pt>
                <c:pt idx="67">
                  <c:v>16712.534149487077</c:v>
                </c:pt>
                <c:pt idx="68">
                  <c:v>16685.235380187878</c:v>
                </c:pt>
                <c:pt idx="69">
                  <c:v>16986.920766560313</c:v>
                </c:pt>
                <c:pt idx="70">
                  <c:v>15272.537966021651</c:v>
                </c:pt>
                <c:pt idx="71">
                  <c:v>15183.349672682454</c:v>
                </c:pt>
                <c:pt idx="72">
                  <c:v>14847.871441616586</c:v>
                </c:pt>
                <c:pt idx="73">
                  <c:v>15447.232344840941</c:v>
                </c:pt>
                <c:pt idx="74">
                  <c:v>15946.872311798905</c:v>
                </c:pt>
                <c:pt idx="75">
                  <c:v>15845.812307394704</c:v>
                </c:pt>
                <c:pt idx="76">
                  <c:v>15682.375978845828</c:v>
                </c:pt>
                <c:pt idx="77">
                  <c:v>16816.358180224215</c:v>
                </c:pt>
                <c:pt idx="78">
                  <c:v>17919.925608195925</c:v>
                </c:pt>
                <c:pt idx="79">
                  <c:v>20828.180710402637</c:v>
                </c:pt>
                <c:pt idx="80">
                  <c:v>23168.237173903537</c:v>
                </c:pt>
                <c:pt idx="81">
                  <c:v>22634.554621248484</c:v>
                </c:pt>
                <c:pt idx="82">
                  <c:v>20388.105430481075</c:v>
                </c:pt>
                <c:pt idx="83">
                  <c:v>19045.602228326985</c:v>
                </c:pt>
                <c:pt idx="84">
                  <c:v>19778.399586517782</c:v>
                </c:pt>
                <c:pt idx="85">
                  <c:v>17712.40014092984</c:v>
                </c:pt>
                <c:pt idx="86">
                  <c:v>18029.336538232761</c:v>
                </c:pt>
                <c:pt idx="87">
                  <c:v>19578.934260022645</c:v>
                </c:pt>
                <c:pt idx="88">
                  <c:v>19704.448425369512</c:v>
                </c:pt>
                <c:pt idx="89">
                  <c:v>20273.257463294725</c:v>
                </c:pt>
                <c:pt idx="90">
                  <c:v>23786.016243569971</c:v>
                </c:pt>
                <c:pt idx="91">
                  <c:v>27841.920582022456</c:v>
                </c:pt>
                <c:pt idx="92">
                  <c:v>29038.761265841567</c:v>
                </c:pt>
                <c:pt idx="93">
                  <c:v>29875.865706911398</c:v>
                </c:pt>
                <c:pt idx="94">
                  <c:v>26215.363240763312</c:v>
                </c:pt>
                <c:pt idx="95">
                  <c:v>26438.665030439839</c:v>
                </c:pt>
                <c:pt idx="96">
                  <c:v>23788.584855486086</c:v>
                </c:pt>
                <c:pt idx="97">
                  <c:v>20425.668125435692</c:v>
                </c:pt>
                <c:pt idx="98">
                  <c:v>20382.1552101173</c:v>
                </c:pt>
                <c:pt idx="99">
                  <c:v>20442.708358874806</c:v>
                </c:pt>
                <c:pt idx="100">
                  <c:v>20961.720919425294</c:v>
                </c:pt>
                <c:pt idx="101">
                  <c:v>31287.819241311201</c:v>
                </c:pt>
                <c:pt idx="102">
                  <c:v>30032.130620769509</c:v>
                </c:pt>
                <c:pt idx="103">
                  <c:v>23512.98670478932</c:v>
                </c:pt>
                <c:pt idx="104">
                  <c:v>25594.026702393294</c:v>
                </c:pt>
                <c:pt idx="105">
                  <c:v>26913.924495013736</c:v>
                </c:pt>
                <c:pt idx="106">
                  <c:v>26676.02381628341</c:v>
                </c:pt>
                <c:pt idx="107">
                  <c:v>25367.194490677881</c:v>
                </c:pt>
                <c:pt idx="108">
                  <c:v>25561.726181091613</c:v>
                </c:pt>
                <c:pt idx="109">
                  <c:v>25735.554499166774</c:v>
                </c:pt>
                <c:pt idx="110">
                  <c:v>25703.395614950587</c:v>
                </c:pt>
                <c:pt idx="111">
                  <c:v>27066.224798849427</c:v>
                </c:pt>
                <c:pt idx="112">
                  <c:v>23040.55725025629</c:v>
                </c:pt>
                <c:pt idx="113">
                  <c:v>22355.759459324512</c:v>
                </c:pt>
                <c:pt idx="114">
                  <c:v>24329.012158386602</c:v>
                </c:pt>
                <c:pt idx="115">
                  <c:v>25538.750149373172</c:v>
                </c:pt>
                <c:pt idx="116">
                  <c:v>26470.977985486588</c:v>
                </c:pt>
                <c:pt idx="117">
                  <c:v>25034.874671382211</c:v>
                </c:pt>
                <c:pt idx="118">
                  <c:v>27517.338272253939</c:v>
                </c:pt>
                <c:pt idx="119">
                  <c:v>30201.742860027542</c:v>
                </c:pt>
                <c:pt idx="120">
                  <c:v>30265.325918193394</c:v>
                </c:pt>
                <c:pt idx="121">
                  <c:v>26166.322369965328</c:v>
                </c:pt>
                <c:pt idx="122">
                  <c:v>25254.998567989162</c:v>
                </c:pt>
                <c:pt idx="123">
                  <c:v>26488.47910289072</c:v>
                </c:pt>
                <c:pt idx="124">
                  <c:v>26160.05961910362</c:v>
                </c:pt>
                <c:pt idx="125">
                  <c:v>23114.985408369517</c:v>
                </c:pt>
                <c:pt idx="126">
                  <c:v>25429.032736872829</c:v>
                </c:pt>
                <c:pt idx="127">
                  <c:v>23037.812561257277</c:v>
                </c:pt>
                <c:pt idx="128">
                  <c:v>23951.54570449259</c:v>
                </c:pt>
                <c:pt idx="129">
                  <c:v>26108.670429294736</c:v>
                </c:pt>
                <c:pt idx="130">
                  <c:v>25361.375654861193</c:v>
                </c:pt>
                <c:pt idx="131">
                  <c:v>23824.230053624397</c:v>
                </c:pt>
                <c:pt idx="132">
                  <c:v>22799.697016406542</c:v>
                </c:pt>
                <c:pt idx="133">
                  <c:v>23276.200613809815</c:v>
                </c:pt>
                <c:pt idx="134">
                  <c:v>24041.246527142812</c:v>
                </c:pt>
                <c:pt idx="135">
                  <c:v>24583.343826392054</c:v>
                </c:pt>
                <c:pt idx="136">
                  <c:v>25225.154734088952</c:v>
                </c:pt>
                <c:pt idx="137">
                  <c:v>24813.376992035646</c:v>
                </c:pt>
                <c:pt idx="138">
                  <c:v>24973.971489628231</c:v>
                </c:pt>
                <c:pt idx="139">
                  <c:v>23917.579107317706</c:v>
                </c:pt>
                <c:pt idx="140">
                  <c:v>21693.160034958517</c:v>
                </c:pt>
                <c:pt idx="141">
                  <c:v>22013.389829860509</c:v>
                </c:pt>
                <c:pt idx="142">
                  <c:v>24484.998690390381</c:v>
                </c:pt>
                <c:pt idx="143">
                  <c:v>22672.852881454517</c:v>
                </c:pt>
                <c:pt idx="144">
                  <c:v>22519.407727174821</c:v>
                </c:pt>
                <c:pt idx="145">
                  <c:v>22552.85077192304</c:v>
                </c:pt>
                <c:pt idx="146">
                  <c:v>23197.588757775266</c:v>
                </c:pt>
                <c:pt idx="147">
                  <c:v>24459.306963055522</c:v>
                </c:pt>
                <c:pt idx="148">
                  <c:v>27521.42643410957</c:v>
                </c:pt>
                <c:pt idx="149">
                  <c:v>28972.956971567197</c:v>
                </c:pt>
                <c:pt idx="150">
                  <c:v>27481.657402322784</c:v>
                </c:pt>
                <c:pt idx="151">
                  <c:v>27882.009662665507</c:v>
                </c:pt>
                <c:pt idx="152">
                  <c:v>25105.892100335226</c:v>
                </c:pt>
                <c:pt idx="153">
                  <c:v>26294.80206656305</c:v>
                </c:pt>
                <c:pt idx="154">
                  <c:v>26204.777209456075</c:v>
                </c:pt>
                <c:pt idx="155">
                  <c:v>25125.537314834517</c:v>
                </c:pt>
                <c:pt idx="156">
                  <c:v>28282.219086872035</c:v>
                </c:pt>
                <c:pt idx="157">
                  <c:v>28470.538474978701</c:v>
                </c:pt>
                <c:pt idx="158">
                  <c:v>29872.12065515792</c:v>
                </c:pt>
                <c:pt idx="159">
                  <c:v>29657.847541176678</c:v>
                </c:pt>
                <c:pt idx="160">
                  <c:v>30952.481547999687</c:v>
                </c:pt>
                <c:pt idx="161">
                  <c:v>30514.183446135263</c:v>
                </c:pt>
                <c:pt idx="162">
                  <c:v>31727.826597585521</c:v>
                </c:pt>
                <c:pt idx="163">
                  <c:v>32601.811037993557</c:v>
                </c:pt>
                <c:pt idx="164">
                  <c:v>29594.0740655134</c:v>
                </c:pt>
                <c:pt idx="165">
                  <c:v>30943.64765953934</c:v>
                </c:pt>
                <c:pt idx="166">
                  <c:v>23309.628517695965</c:v>
                </c:pt>
                <c:pt idx="167">
                  <c:v>27457.56487511106</c:v>
                </c:pt>
                <c:pt idx="168">
                  <c:v>30894.692791753045</c:v>
                </c:pt>
                <c:pt idx="169">
                  <c:v>32618.355962896054</c:v>
                </c:pt>
                <c:pt idx="170">
                  <c:v>32351.840985281557</c:v>
                </c:pt>
                <c:pt idx="171">
                  <c:v>33042.829633000802</c:v>
                </c:pt>
                <c:pt idx="172">
                  <c:v>32769.987325148759</c:v>
                </c:pt>
                <c:pt idx="173">
                  <c:v>30509.390398831547</c:v>
                </c:pt>
                <c:pt idx="174">
                  <c:v>30923.637303790132</c:v>
                </c:pt>
                <c:pt idx="175">
                  <c:v>31094.5425882298</c:v>
                </c:pt>
                <c:pt idx="176">
                  <c:v>37474.032881272273</c:v>
                </c:pt>
                <c:pt idx="177">
                  <c:v>35058.497283481141</c:v>
                </c:pt>
                <c:pt idx="178">
                  <c:v>33348.616778654927</c:v>
                </c:pt>
                <c:pt idx="179">
                  <c:v>31982.451527622357</c:v>
                </c:pt>
                <c:pt idx="180">
                  <c:v>30684.226562056334</c:v>
                </c:pt>
                <c:pt idx="181">
                  <c:v>39428.939676037575</c:v>
                </c:pt>
                <c:pt idx="182">
                  <c:v>39073.569740775267</c:v>
                </c:pt>
                <c:pt idx="183">
                  <c:v>41565.204927070139</c:v>
                </c:pt>
                <c:pt idx="184">
                  <c:v>44457.200789334238</c:v>
                </c:pt>
                <c:pt idx="185">
                  <c:v>45350.569371973499</c:v>
                </c:pt>
                <c:pt idx="186">
                  <c:v>45170.449067224843</c:v>
                </c:pt>
                <c:pt idx="187">
                  <c:v>43470.417628847761</c:v>
                </c:pt>
                <c:pt idx="188">
                  <c:v>40816.267114391871</c:v>
                </c:pt>
                <c:pt idx="189">
                  <c:v>38447.969197749888</c:v>
                </c:pt>
                <c:pt idx="190">
                  <c:v>36760.683209456074</c:v>
                </c:pt>
                <c:pt idx="191">
                  <c:v>40895.486875088274</c:v>
                </c:pt>
                <c:pt idx="192">
                  <c:v>43771.328052780351</c:v>
                </c:pt>
                <c:pt idx="193">
                  <c:v>44175.260893685816</c:v>
                </c:pt>
                <c:pt idx="194">
                  <c:v>39537.128414667983</c:v>
                </c:pt>
                <c:pt idx="195">
                  <c:v>36832.700391597908</c:v>
                </c:pt>
                <c:pt idx="196">
                  <c:v>35438.626288318766</c:v>
                </c:pt>
                <c:pt idx="197">
                  <c:v>36426.542954293254</c:v>
                </c:pt>
                <c:pt idx="198">
                  <c:v>35854.096571024202</c:v>
                </c:pt>
                <c:pt idx="199">
                  <c:v>38427.286975286814</c:v>
                </c:pt>
                <c:pt idx="200">
                  <c:v>38773.699915021665</c:v>
                </c:pt>
                <c:pt idx="201">
                  <c:v>34776.442062752307</c:v>
                </c:pt>
                <c:pt idx="202">
                  <c:v>37539.039541747356</c:v>
                </c:pt>
                <c:pt idx="203">
                  <c:v>35445.405933961491</c:v>
                </c:pt>
                <c:pt idx="204">
                  <c:v>33255.67949663406</c:v>
                </c:pt>
                <c:pt idx="205">
                  <c:v>34016.622257307681</c:v>
                </c:pt>
                <c:pt idx="206">
                  <c:v>35225.294389886461</c:v>
                </c:pt>
                <c:pt idx="207">
                  <c:v>34911.839541405061</c:v>
                </c:pt>
                <c:pt idx="208">
                  <c:v>33542.283072404753</c:v>
                </c:pt>
                <c:pt idx="209">
                  <c:v>34102.474916071318</c:v>
                </c:pt>
                <c:pt idx="210">
                  <c:v>32859.772569997338</c:v>
                </c:pt>
                <c:pt idx="211">
                  <c:v>32413.591880975542</c:v>
                </c:pt>
                <c:pt idx="212">
                  <c:v>24496.893191930965</c:v>
                </c:pt>
                <c:pt idx="213">
                  <c:v>25461.24614129548</c:v>
                </c:pt>
                <c:pt idx="214">
                  <c:v>26713.987403030143</c:v>
                </c:pt>
                <c:pt idx="215">
                  <c:v>25435.829613399179</c:v>
                </c:pt>
                <c:pt idx="216">
                  <c:v>26771.048175706677</c:v>
                </c:pt>
                <c:pt idx="217">
                  <c:v>25666.5108716426</c:v>
                </c:pt>
                <c:pt idx="218">
                  <c:v>26642.485803801523</c:v>
                </c:pt>
                <c:pt idx="219">
                  <c:v>24713.182770394411</c:v>
                </c:pt>
                <c:pt idx="220">
                  <c:v>25326.694197384815</c:v>
                </c:pt>
                <c:pt idx="221">
                  <c:v>26581.936766606446</c:v>
                </c:pt>
                <c:pt idx="222">
                  <c:v>24452.428588229799</c:v>
                </c:pt>
                <c:pt idx="223">
                  <c:v>25673.957489400418</c:v>
                </c:pt>
                <c:pt idx="224">
                  <c:v>25146.334330305886</c:v>
                </c:pt>
                <c:pt idx="225">
                  <c:v>25208.737893663034</c:v>
                </c:pt>
                <c:pt idx="226">
                  <c:v>26235.82521735151</c:v>
                </c:pt>
                <c:pt idx="227">
                  <c:v>25106.044844077194</c:v>
                </c:pt>
                <c:pt idx="228">
                  <c:v>25282.758839262362</c:v>
                </c:pt>
                <c:pt idx="229">
                  <c:v>24892.735835474399</c:v>
                </c:pt>
                <c:pt idx="230">
                  <c:v>24644.876083061285</c:v>
                </c:pt>
                <c:pt idx="231">
                  <c:v>26473.068117495259</c:v>
                </c:pt>
                <c:pt idx="232">
                  <c:v>24215.643337197234</c:v>
                </c:pt>
                <c:pt idx="233">
                  <c:v>24488.038560344885</c:v>
                </c:pt>
                <c:pt idx="234">
                  <c:v>24175.64813369677</c:v>
                </c:pt>
                <c:pt idx="235">
                  <c:v>24609.867710836621</c:v>
                </c:pt>
                <c:pt idx="236">
                  <c:v>24396.449053807213</c:v>
                </c:pt>
                <c:pt idx="237">
                  <c:v>24137.237324121896</c:v>
                </c:pt>
                <c:pt idx="238">
                  <c:v>25499.518183624896</c:v>
                </c:pt>
                <c:pt idx="239">
                  <c:v>23970.125579969292</c:v>
                </c:pt>
                <c:pt idx="240">
                  <c:v>25433.288224973003</c:v>
                </c:pt>
                <c:pt idx="241">
                  <c:v>24499.662033863304</c:v>
                </c:pt>
                <c:pt idx="242">
                  <c:v>24064.37811306828</c:v>
                </c:pt>
                <c:pt idx="243">
                  <c:v>22769.603428815757</c:v>
                </c:pt>
                <c:pt idx="244">
                  <c:v>23862.143934007054</c:v>
                </c:pt>
                <c:pt idx="245">
                  <c:v>23778.936024210856</c:v>
                </c:pt>
                <c:pt idx="246">
                  <c:v>23520.33322529251</c:v>
                </c:pt>
                <c:pt idx="247">
                  <c:v>24655.794161262176</c:v>
                </c:pt>
                <c:pt idx="248">
                  <c:v>23054.308995983651</c:v>
                </c:pt>
                <c:pt idx="249">
                  <c:v>23472.846150263351</c:v>
                </c:pt>
                <c:pt idx="250">
                  <c:v>19612.91565887754</c:v>
                </c:pt>
                <c:pt idx="251">
                  <c:v>20746.35140061134</c:v>
                </c:pt>
                <c:pt idx="252">
                  <c:v>20554.83369849142</c:v>
                </c:pt>
                <c:pt idx="253">
                  <c:v>20651.315771147336</c:v>
                </c:pt>
                <c:pt idx="254">
                  <c:v>20797.975097277402</c:v>
                </c:pt>
                <c:pt idx="255">
                  <c:v>18694.563043880822</c:v>
                </c:pt>
                <c:pt idx="256">
                  <c:v>18606.245441662715</c:v>
                </c:pt>
                <c:pt idx="257">
                  <c:v>18608.244070031509</c:v>
                </c:pt>
                <c:pt idx="258">
                  <c:v>19250.956097300186</c:v>
                </c:pt>
                <c:pt idx="259">
                  <c:v>16027.527755014171</c:v>
                </c:pt>
                <c:pt idx="260">
                  <c:v>18468.958294890606</c:v>
                </c:pt>
                <c:pt idx="261">
                  <c:v>18583.968522488016</c:v>
                </c:pt>
                <c:pt idx="262">
                  <c:v>22515.181139880762</c:v>
                </c:pt>
                <c:pt idx="263">
                  <c:v>22237.854568970466</c:v>
                </c:pt>
                <c:pt idx="264">
                  <c:v>18401.647636605947</c:v>
                </c:pt>
                <c:pt idx="265">
                  <c:v>17821.394933436382</c:v>
                </c:pt>
                <c:pt idx="266">
                  <c:v>16865.209886269353</c:v>
                </c:pt>
                <c:pt idx="267">
                  <c:v>18559.914465166214</c:v>
                </c:pt>
                <c:pt idx="268">
                  <c:v>18257.113441365993</c:v>
                </c:pt>
                <c:pt idx="269">
                  <c:v>18479.672019532711</c:v>
                </c:pt>
                <c:pt idx="270">
                  <c:v>18601.613201697321</c:v>
                </c:pt>
                <c:pt idx="271">
                  <c:v>18478.22572172097</c:v>
                </c:pt>
                <c:pt idx="272">
                  <c:v>19974.809374642904</c:v>
                </c:pt>
                <c:pt idx="273">
                  <c:v>19059.159905665372</c:v>
                </c:pt>
                <c:pt idx="274">
                  <c:v>21278.961021380845</c:v>
                </c:pt>
                <c:pt idx="275">
                  <c:v>21168.873296487574</c:v>
                </c:pt>
                <c:pt idx="276">
                  <c:v>21563.401775117552</c:v>
                </c:pt>
                <c:pt idx="277">
                  <c:v>22198.043749993736</c:v>
                </c:pt>
                <c:pt idx="278">
                  <c:v>20807.991509298197</c:v>
                </c:pt>
                <c:pt idx="279">
                  <c:v>19247.819558496183</c:v>
                </c:pt>
                <c:pt idx="280">
                  <c:v>20660.029245806527</c:v>
                </c:pt>
                <c:pt idx="281">
                  <c:v>20912.670135636032</c:v>
                </c:pt>
                <c:pt idx="282">
                  <c:v>21681.005134266874</c:v>
                </c:pt>
                <c:pt idx="283">
                  <c:v>22885.682400428515</c:v>
                </c:pt>
                <c:pt idx="284">
                  <c:v>21456.615766149684</c:v>
                </c:pt>
                <c:pt idx="285">
                  <c:v>21995.427988270465</c:v>
                </c:pt>
                <c:pt idx="286">
                  <c:v>20878.778890673551</c:v>
                </c:pt>
                <c:pt idx="287">
                  <c:v>21069.264664581984</c:v>
                </c:pt>
                <c:pt idx="288">
                  <c:v>20486.942440065177</c:v>
                </c:pt>
                <c:pt idx="289">
                  <c:v>20600.12927547123</c:v>
                </c:pt>
                <c:pt idx="290">
                  <c:v>20855.538050315408</c:v>
                </c:pt>
                <c:pt idx="291">
                  <c:v>20994.989670857103</c:v>
                </c:pt>
                <c:pt idx="292">
                  <c:v>21192.677846449875</c:v>
                </c:pt>
                <c:pt idx="293">
                  <c:v>21142.408663874623</c:v>
                </c:pt>
                <c:pt idx="294">
                  <c:v>20883.983288523792</c:v>
                </c:pt>
                <c:pt idx="295">
                  <c:v>21216.359394609597</c:v>
                </c:pt>
                <c:pt idx="296">
                  <c:v>21129.779044108633</c:v>
                </c:pt>
                <c:pt idx="297">
                  <c:v>21933.861032037377</c:v>
                </c:pt>
                <c:pt idx="298">
                  <c:v>21092.69839433565</c:v>
                </c:pt>
                <c:pt idx="299">
                  <c:v>19276.66483271273</c:v>
                </c:pt>
                <c:pt idx="300">
                  <c:v>21163.824081303708</c:v>
                </c:pt>
                <c:pt idx="301">
                  <c:v>21131.902522031251</c:v>
                </c:pt>
                <c:pt idx="302">
                  <c:v>21335.448878145529</c:v>
                </c:pt>
                <c:pt idx="303">
                  <c:v>21199.352860552081</c:v>
                </c:pt>
                <c:pt idx="304">
                  <c:v>23383.463112200883</c:v>
                </c:pt>
                <c:pt idx="305">
                  <c:v>23679.800566117676</c:v>
                </c:pt>
                <c:pt idx="306">
                  <c:v>23152.968952512896</c:v>
                </c:pt>
                <c:pt idx="307">
                  <c:v>21403.147975240685</c:v>
                </c:pt>
                <c:pt idx="308">
                  <c:v>21311.862562352489</c:v>
                </c:pt>
                <c:pt idx="309">
                  <c:v>20633.477630923713</c:v>
                </c:pt>
                <c:pt idx="310">
                  <c:v>20452.605807908425</c:v>
                </c:pt>
                <c:pt idx="311">
                  <c:v>22022.752928781018</c:v>
                </c:pt>
                <c:pt idx="312">
                  <c:v>21183.877538278324</c:v>
                </c:pt>
                <c:pt idx="313">
                  <c:v>20723.474059625565</c:v>
                </c:pt>
                <c:pt idx="314">
                  <c:v>20804.723344772596</c:v>
                </c:pt>
                <c:pt idx="315">
                  <c:v>20902.275162539638</c:v>
                </c:pt>
                <c:pt idx="316">
                  <c:v>21956.64403468457</c:v>
                </c:pt>
                <c:pt idx="317">
                  <c:v>20731.825505076817</c:v>
                </c:pt>
                <c:pt idx="318">
                  <c:v>21134.656939026918</c:v>
                </c:pt>
                <c:pt idx="319">
                  <c:v>21229.397027884344</c:v>
                </c:pt>
                <c:pt idx="320">
                  <c:v>21022.962870637944</c:v>
                </c:pt>
                <c:pt idx="321">
                  <c:v>20940.091018049076</c:v>
                </c:pt>
                <c:pt idx="322">
                  <c:v>21795.426010838215</c:v>
                </c:pt>
                <c:pt idx="323">
                  <c:v>21299.918261208979</c:v>
                </c:pt>
                <c:pt idx="324">
                  <c:v>20859.060748167809</c:v>
                </c:pt>
                <c:pt idx="325">
                  <c:v>20947.485746501927</c:v>
                </c:pt>
                <c:pt idx="326">
                  <c:v>21810.206457932003</c:v>
                </c:pt>
                <c:pt idx="327">
                  <c:v>21266.996758482055</c:v>
                </c:pt>
                <c:pt idx="328">
                  <c:v>20948.021600072105</c:v>
                </c:pt>
                <c:pt idx="329">
                  <c:v>20959.93538901849</c:v>
                </c:pt>
                <c:pt idx="330">
                  <c:v>20970.499468588539</c:v>
                </c:pt>
                <c:pt idx="331">
                  <c:v>20939.871908198089</c:v>
                </c:pt>
                <c:pt idx="332">
                  <c:v>21129.106964310202</c:v>
                </c:pt>
                <c:pt idx="333">
                  <c:v>21628.087207059478</c:v>
                </c:pt>
                <c:pt idx="334">
                  <c:v>20915.266047006418</c:v>
                </c:pt>
                <c:pt idx="335">
                  <c:v>21381.589425460639</c:v>
                </c:pt>
                <c:pt idx="336">
                  <c:v>20894.716120050187</c:v>
                </c:pt>
                <c:pt idx="337">
                  <c:v>21034.998781552138</c:v>
                </c:pt>
                <c:pt idx="338">
                  <c:v>21235.477520524837</c:v>
                </c:pt>
                <c:pt idx="339">
                  <c:v>21396.204358623643</c:v>
                </c:pt>
                <c:pt idx="340">
                  <c:v>21810.804005955037</c:v>
                </c:pt>
                <c:pt idx="341">
                  <c:v>21404.861150491164</c:v>
                </c:pt>
                <c:pt idx="342">
                  <c:v>21009.753808570222</c:v>
                </c:pt>
                <c:pt idx="343">
                  <c:v>21240.541205256905</c:v>
                </c:pt>
                <c:pt idx="344">
                  <c:v>20957.843649201743</c:v>
                </c:pt>
                <c:pt idx="345">
                  <c:v>20991.264856193444</c:v>
                </c:pt>
                <c:pt idx="346">
                  <c:v>21003.234042807824</c:v>
                </c:pt>
                <c:pt idx="347">
                  <c:v>21062.992826597085</c:v>
                </c:pt>
                <c:pt idx="348">
                  <c:v>21199.465818701647</c:v>
                </c:pt>
                <c:pt idx="349">
                  <c:v>24053.453343175057</c:v>
                </c:pt>
                <c:pt idx="350">
                  <c:v>25073.560189557153</c:v>
                </c:pt>
                <c:pt idx="351">
                  <c:v>24106.527346187315</c:v>
                </c:pt>
                <c:pt idx="352">
                  <c:v>24752.636366473518</c:v>
                </c:pt>
                <c:pt idx="353">
                  <c:v>22220.52064158025</c:v>
                </c:pt>
                <c:pt idx="354">
                  <c:v>22226.378167103307</c:v>
                </c:pt>
                <c:pt idx="355">
                  <c:v>22161.080389954233</c:v>
                </c:pt>
                <c:pt idx="356">
                  <c:v>22336.874179950268</c:v>
                </c:pt>
                <c:pt idx="357">
                  <c:v>22722.42021960971</c:v>
                </c:pt>
                <c:pt idx="358">
                  <c:v>22351.737897313171</c:v>
                </c:pt>
                <c:pt idx="359">
                  <c:v>22296.281727516536</c:v>
                </c:pt>
                <c:pt idx="360">
                  <c:v>23103.656720260118</c:v>
                </c:pt>
                <c:pt idx="361">
                  <c:v>23026.954070213189</c:v>
                </c:pt>
                <c:pt idx="362">
                  <c:v>22221.846963785094</c:v>
                </c:pt>
                <c:pt idx="363">
                  <c:v>22212.264462107818</c:v>
                </c:pt>
                <c:pt idx="364">
                  <c:v>23130.711174347081</c:v>
                </c:pt>
              </c:numCache>
            </c:numRef>
          </c:val>
          <c:extLst>
            <c:ext xmlns:c16="http://schemas.microsoft.com/office/drawing/2014/chart" uri="{C3380CC4-5D6E-409C-BE32-E72D297353CC}">
              <c16:uniqueId val="{00000000-FA9E-426E-A580-456E836DDCBD}"/>
            </c:ext>
          </c:extLst>
        </c:ser>
        <c:ser>
          <c:idx val="1"/>
          <c:order val="1"/>
          <c:tx>
            <c:strRef>
              <c:f>'3.1'!$O$5</c:f>
              <c:strCache>
                <c:ptCount val="1"/>
                <c:pt idx="0">
                  <c:v>z ČR</c:v>
                </c:pt>
              </c:strCache>
            </c:strRef>
          </c:tx>
          <c:spPr>
            <a:solidFill>
              <a:schemeClr val="accent5"/>
            </a:solidFill>
          </c:spPr>
          <c:invertIfNegative val="0"/>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'3.1'!$O$6:$O$370</c:f>
              <c:numCache>
                <c:formatCode>#,##0</c:formatCode>
                <c:ptCount val="365"/>
                <c:pt idx="0">
                  <c:v>-2.0973502996700337</c:v>
                </c:pt>
                <c:pt idx="1">
                  <c:v>-1.6690660366561909</c:v>
                </c:pt>
                <c:pt idx="2">
                  <c:v>-1.6609340567327004</c:v>
                </c:pt>
                <c:pt idx="3">
                  <c:v>-1.7247107082674911</c:v>
                </c:pt>
                <c:pt idx="4">
                  <c:v>-1.762903602739615</c:v>
                </c:pt>
                <c:pt idx="5">
                  <c:v>-1.5393198401240953</c:v>
                </c:pt>
                <c:pt idx="6">
                  <c:v>-1.5374924289053333</c:v>
                </c:pt>
                <c:pt idx="7">
                  <c:v>-1.5278985200068331</c:v>
                </c:pt>
                <c:pt idx="8">
                  <c:v>-1.3686396322917329</c:v>
                </c:pt>
                <c:pt idx="9">
                  <c:v>-1.4802030871971474</c:v>
                </c:pt>
                <c:pt idx="10">
                  <c:v>-1.5871066434947192</c:v>
                </c:pt>
                <c:pt idx="11">
                  <c:v>-1.7096345657127054</c:v>
                </c:pt>
                <c:pt idx="12">
                  <c:v>-1.7824569027803674</c:v>
                </c:pt>
                <c:pt idx="13">
                  <c:v>-1.65280207680921</c:v>
                </c:pt>
                <c:pt idx="14">
                  <c:v>-1.5922233949072524</c:v>
                </c:pt>
                <c:pt idx="15">
                  <c:v>-1.6388223809856812</c:v>
                </c:pt>
                <c:pt idx="16">
                  <c:v>-1.6314213655496956</c:v>
                </c:pt>
                <c:pt idx="17">
                  <c:v>-1.5076142554785761</c:v>
                </c:pt>
                <c:pt idx="18">
                  <c:v>-1.4738071479314807</c:v>
                </c:pt>
                <c:pt idx="19">
                  <c:v>-1.5697462369164812</c:v>
                </c:pt>
                <c:pt idx="20">
                  <c:v>-1.5590558812867239</c:v>
                </c:pt>
                <c:pt idx="21">
                  <c:v>-2.0749340683432109</c:v>
                </c:pt>
                <c:pt idx="22">
                  <c:v>-2.3506904212543835</c:v>
                </c:pt>
                <c:pt idx="23">
                  <c:v>-1.682588879675029</c:v>
                </c:pt>
                <c:pt idx="24">
                  <c:v>-1.4566294824751187</c:v>
                </c:pt>
                <c:pt idx="25">
                  <c:v>-1.347715773836909</c:v>
                </c:pt>
                <c:pt idx="26">
                  <c:v>-1.2867716096911992</c:v>
                </c:pt>
                <c:pt idx="27">
                  <c:v>-1.2293908974220753</c:v>
                </c:pt>
                <c:pt idx="28">
                  <c:v>-1.2716954671364136</c:v>
                </c:pt>
                <c:pt idx="29">
                  <c:v>-1.2625584110426038</c:v>
                </c:pt>
                <c:pt idx="30">
                  <c:v>-1.4622030866923426</c:v>
                </c:pt>
                <c:pt idx="31">
                  <c:v>-1.4921726306800378</c:v>
                </c:pt>
                <c:pt idx="32">
                  <c:v>-1.4687817670798855</c:v>
                </c:pt>
                <c:pt idx="33">
                  <c:v>-1.5493706018272857</c:v>
                </c:pt>
                <c:pt idx="34">
                  <c:v>-1.5277157788849571</c:v>
                </c:pt>
                <c:pt idx="35">
                  <c:v>-1.4685990259580095</c:v>
                </c:pt>
                <c:pt idx="36">
                  <c:v>-1.5289949667380904</c:v>
                </c:pt>
                <c:pt idx="37">
                  <c:v>-1.6096751720464288</c:v>
                </c:pt>
                <c:pt idx="38">
                  <c:v>-1.5297259312255951</c:v>
                </c:pt>
                <c:pt idx="39">
                  <c:v>-1.4946396358253664</c:v>
                </c:pt>
                <c:pt idx="40">
                  <c:v>-1.6035634942801904</c:v>
                </c:pt>
                <c:pt idx="41">
                  <c:v>-2458.3450406558045</c:v>
                </c:pt>
                <c:pt idx="42">
                  <c:v>-2440.9958883732188</c:v>
                </c:pt>
                <c:pt idx="43">
                  <c:v>-2432.1197665441218</c:v>
                </c:pt>
                <c:pt idx="44">
                  <c:v>-4701.8745381220106</c:v>
                </c:pt>
                <c:pt idx="45">
                  <c:v>-4066.8105736557072</c:v>
                </c:pt>
                <c:pt idx="46">
                  <c:v>-2432.618984823484</c:v>
                </c:pt>
                <c:pt idx="47">
                  <c:v>-4753.969502590332</c:v>
                </c:pt>
                <c:pt idx="48">
                  <c:v>-5135.9555838100669</c:v>
                </c:pt>
                <c:pt idx="49">
                  <c:v>-9661.6703604585746</c:v>
                </c:pt>
                <c:pt idx="50">
                  <c:v>-2659.3109645193072</c:v>
                </c:pt>
                <c:pt idx="51">
                  <c:v>-2433.7752843139992</c:v>
                </c:pt>
                <c:pt idx="52">
                  <c:v>-2430.9513807582061</c:v>
                </c:pt>
                <c:pt idx="53">
                  <c:v>-2436.2197614664369</c:v>
                </c:pt>
                <c:pt idx="54">
                  <c:v>-4350.3163401402626</c:v>
                </c:pt>
                <c:pt idx="55">
                  <c:v>-2677.9576040996044</c:v>
                </c:pt>
                <c:pt idx="56">
                  <c:v>-2435.1949188201447</c:v>
                </c:pt>
                <c:pt idx="57">
                  <c:v>-2433.0940609524091</c:v>
                </c:pt>
                <c:pt idx="58">
                  <c:v>-2415.8837462318684</c:v>
                </c:pt>
                <c:pt idx="59">
                  <c:v>-65.600548265264422</c:v>
                </c:pt>
                <c:pt idx="60">
                  <c:v>-1.4030863337653947</c:v>
                </c:pt>
                <c:pt idx="61">
                  <c:v>-1.316284300874204</c:v>
                </c:pt>
                <c:pt idx="62">
                  <c:v>-1.3323655195993089</c:v>
                </c:pt>
                <c:pt idx="63">
                  <c:v>-1.149624397723118</c:v>
                </c:pt>
                <c:pt idx="64">
                  <c:v>-1.0095533278050173</c:v>
                </c:pt>
                <c:pt idx="65">
                  <c:v>-0.97154317445476968</c:v>
                </c:pt>
                <c:pt idx="66">
                  <c:v>-0.91964469584193131</c:v>
                </c:pt>
                <c:pt idx="67">
                  <c:v>-0.92750256408260756</c:v>
                </c:pt>
                <c:pt idx="68">
                  <c:v>-0.85148225738211214</c:v>
                </c:pt>
                <c:pt idx="69">
                  <c:v>-1.4288528319499378</c:v>
                </c:pt>
                <c:pt idx="70">
                  <c:v>-1.6268528375027909</c:v>
                </c:pt>
                <c:pt idx="71">
                  <c:v>-1.6930051236219719</c:v>
                </c:pt>
                <c:pt idx="72">
                  <c:v>-1.3869137444793518</c:v>
                </c:pt>
                <c:pt idx="73">
                  <c:v>-1.3372995298899661</c:v>
                </c:pt>
                <c:pt idx="74">
                  <c:v>-1.2308528263970848</c:v>
                </c:pt>
                <c:pt idx="75">
                  <c:v>-1.4730761834439761</c:v>
                </c:pt>
                <c:pt idx="76">
                  <c:v>-1.3306294789414852</c:v>
                </c:pt>
                <c:pt idx="77">
                  <c:v>-1.3050457218788183</c:v>
                </c:pt>
                <c:pt idx="78">
                  <c:v>-1.2058172927000466</c:v>
                </c:pt>
                <c:pt idx="79">
                  <c:v>-1.0529543442506129</c:v>
                </c:pt>
                <c:pt idx="80">
                  <c:v>-0.93389850334827429</c:v>
                </c:pt>
                <c:pt idx="81">
                  <c:v>-1.038060942817703</c:v>
                </c:pt>
                <c:pt idx="82">
                  <c:v>-1.0022436829299697</c:v>
                </c:pt>
                <c:pt idx="83">
                  <c:v>-0.89077159858549326</c:v>
                </c:pt>
                <c:pt idx="84">
                  <c:v>-0.91598987340440763</c:v>
                </c:pt>
                <c:pt idx="85">
                  <c:v>-1.0509441919099747</c:v>
                </c:pt>
                <c:pt idx="86">
                  <c:v>-0.89716753785115999</c:v>
                </c:pt>
                <c:pt idx="87">
                  <c:v>-0.77253809273159768</c:v>
                </c:pt>
                <c:pt idx="88">
                  <c:v>-0.89195941587768846</c:v>
                </c:pt>
                <c:pt idx="89">
                  <c:v>-0.96706601696880301</c:v>
                </c:pt>
                <c:pt idx="90">
                  <c:v>-1.039796983475527</c:v>
                </c:pt>
                <c:pt idx="91">
                  <c:v>-0.96560408799379338</c:v>
                </c:pt>
                <c:pt idx="92">
                  <c:v>-0.83247718070698828</c:v>
                </c:pt>
                <c:pt idx="93">
                  <c:v>-0.67796956216066873</c:v>
                </c:pt>
                <c:pt idx="94">
                  <c:v>-0.9242132238888362</c:v>
                </c:pt>
                <c:pt idx="95">
                  <c:v>-1.165157393082594</c:v>
                </c:pt>
                <c:pt idx="96">
                  <c:v>-1.1546497785747132</c:v>
                </c:pt>
                <c:pt idx="97">
                  <c:v>-1.0365076432817557</c:v>
                </c:pt>
                <c:pt idx="98">
                  <c:v>-0.96807109313912199</c:v>
                </c:pt>
                <c:pt idx="99">
                  <c:v>-0.97702540811105543</c:v>
                </c:pt>
                <c:pt idx="100">
                  <c:v>-0.90383758879964093</c:v>
                </c:pt>
                <c:pt idx="101">
                  <c:v>-0.77829443807069765</c:v>
                </c:pt>
                <c:pt idx="102">
                  <c:v>-0.67979697337943068</c:v>
                </c:pt>
                <c:pt idx="103">
                  <c:v>-97.703862959555138</c:v>
                </c:pt>
                <c:pt idx="104">
                  <c:v>-2318.0307868195246</c:v>
                </c:pt>
                <c:pt idx="105">
                  <c:v>-0.45137057103419187</c:v>
                </c:pt>
                <c:pt idx="106">
                  <c:v>-0.42469036724026799</c:v>
                </c:pt>
                <c:pt idx="107">
                  <c:v>-0.52282234968778252</c:v>
                </c:pt>
                <c:pt idx="108">
                  <c:v>-0.60551270733675899</c:v>
                </c:pt>
                <c:pt idx="109">
                  <c:v>-0.45420305842327285</c:v>
                </c:pt>
                <c:pt idx="110">
                  <c:v>-0.43172590043250136</c:v>
                </c:pt>
                <c:pt idx="111">
                  <c:v>-0.38457869098844405</c:v>
                </c:pt>
                <c:pt idx="112">
                  <c:v>-0.3759898582602631</c:v>
                </c:pt>
                <c:pt idx="113">
                  <c:v>-0.41683249899959179</c:v>
                </c:pt>
                <c:pt idx="114">
                  <c:v>-0.56448732547555414</c:v>
                </c:pt>
                <c:pt idx="115">
                  <c:v>-0.56476143715836835</c:v>
                </c:pt>
                <c:pt idx="116">
                  <c:v>-0.6396852971276068</c:v>
                </c:pt>
                <c:pt idx="117">
                  <c:v>-92.157152304292154</c:v>
                </c:pt>
                <c:pt idx="118">
                  <c:v>-2271.7738781845324</c:v>
                </c:pt>
                <c:pt idx="119">
                  <c:v>-2051.6376599087039</c:v>
                </c:pt>
                <c:pt idx="120">
                  <c:v>-0.36904569562896777</c:v>
                </c:pt>
                <c:pt idx="121">
                  <c:v>-0.31605077028487238</c:v>
                </c:pt>
                <c:pt idx="122">
                  <c:v>-0.30855838428794857</c:v>
                </c:pt>
                <c:pt idx="123">
                  <c:v>-0.38457869098844405</c:v>
                </c:pt>
                <c:pt idx="124">
                  <c:v>-0.5090253949861302</c:v>
                </c:pt>
                <c:pt idx="125">
                  <c:v>-0.54063960907071118</c:v>
                </c:pt>
                <c:pt idx="126">
                  <c:v>-0.56540103108493511</c:v>
                </c:pt>
                <c:pt idx="127">
                  <c:v>-0.6325583933744352</c:v>
                </c:pt>
                <c:pt idx="128">
                  <c:v>-0.5761827572756304</c:v>
                </c:pt>
                <c:pt idx="129">
                  <c:v>-0.60496448397113045</c:v>
                </c:pt>
                <c:pt idx="130">
                  <c:v>-0.57517768110531131</c:v>
                </c:pt>
                <c:pt idx="131">
                  <c:v>-0.65658885090115437</c:v>
                </c:pt>
                <c:pt idx="132">
                  <c:v>-0.59308631104917797</c:v>
                </c:pt>
                <c:pt idx="133">
                  <c:v>-338.25782742484847</c:v>
                </c:pt>
                <c:pt idx="134">
                  <c:v>-393.32756854924872</c:v>
                </c:pt>
                <c:pt idx="135">
                  <c:v>-546.29696448699985</c:v>
                </c:pt>
                <c:pt idx="136">
                  <c:v>-640.10196448851445</c:v>
                </c:pt>
                <c:pt idx="137">
                  <c:v>-628.07922844886616</c:v>
                </c:pt>
                <c:pt idx="138">
                  <c:v>-378.57563454047249</c:v>
                </c:pt>
                <c:pt idx="139">
                  <c:v>-380.45230966052401</c:v>
                </c:pt>
                <c:pt idx="140">
                  <c:v>-436.31767006356858</c:v>
                </c:pt>
                <c:pt idx="141">
                  <c:v>-365.35339595541944</c:v>
                </c:pt>
                <c:pt idx="142">
                  <c:v>-364.83644164044745</c:v>
                </c:pt>
                <c:pt idx="143">
                  <c:v>-380.65198478764279</c:v>
                </c:pt>
                <c:pt idx="144">
                  <c:v>-365.07472590245175</c:v>
                </c:pt>
                <c:pt idx="145">
                  <c:v>-375.6525025519673</c:v>
                </c:pt>
                <c:pt idx="146">
                  <c:v>-359.36364976040176</c:v>
                </c:pt>
                <c:pt idx="147">
                  <c:v>-384.55081727705112</c:v>
                </c:pt>
                <c:pt idx="148">
                  <c:v>-379.58896448548558</c:v>
                </c:pt>
                <c:pt idx="149">
                  <c:v>-357.38864975585847</c:v>
                </c:pt>
                <c:pt idx="150">
                  <c:v>-0.32372589740367241</c:v>
                </c:pt>
                <c:pt idx="151">
                  <c:v>-689.96819797821456</c:v>
                </c:pt>
                <c:pt idx="152">
                  <c:v>-1232.24516752826</c:v>
                </c:pt>
                <c:pt idx="153">
                  <c:v>-358.46144670854096</c:v>
                </c:pt>
                <c:pt idx="154">
                  <c:v>-1551.4974365556955</c:v>
                </c:pt>
                <c:pt idx="155">
                  <c:v>-365.14879696176888</c:v>
                </c:pt>
                <c:pt idx="156">
                  <c:v>-2235.3998274182863</c:v>
                </c:pt>
                <c:pt idx="157">
                  <c:v>-363.46013706366585</c:v>
                </c:pt>
                <c:pt idx="158">
                  <c:v>-358.53224366425223</c:v>
                </c:pt>
                <c:pt idx="159">
                  <c:v>-1912.2196192988367</c:v>
                </c:pt>
                <c:pt idx="160">
                  <c:v>-340.86402538943327</c:v>
                </c:pt>
                <c:pt idx="161">
                  <c:v>-344.35960914599116</c:v>
                </c:pt>
                <c:pt idx="162">
                  <c:v>-2845.2555025469192</c:v>
                </c:pt>
                <c:pt idx="163">
                  <c:v>-1128.3157512772457</c:v>
                </c:pt>
                <c:pt idx="164">
                  <c:v>-348.74345178471128</c:v>
                </c:pt>
                <c:pt idx="165">
                  <c:v>-362.81056345995347</c:v>
                </c:pt>
                <c:pt idx="166">
                  <c:v>-2718.5208477234719</c:v>
                </c:pt>
                <c:pt idx="167">
                  <c:v>-437.53345686037676</c:v>
                </c:pt>
                <c:pt idx="168">
                  <c:v>-367.04313706366588</c:v>
                </c:pt>
                <c:pt idx="169">
                  <c:v>-370.31612691132523</c:v>
                </c:pt>
                <c:pt idx="170">
                  <c:v>-2080.9013045762767</c:v>
                </c:pt>
                <c:pt idx="171">
                  <c:v>-344.3871675206878</c:v>
                </c:pt>
                <c:pt idx="172">
                  <c:v>-359.57678680892349</c:v>
                </c:pt>
                <c:pt idx="173">
                  <c:v>-2848.1300761496218</c:v>
                </c:pt>
                <c:pt idx="174">
                  <c:v>-371.01694924687848</c:v>
                </c:pt>
                <c:pt idx="175">
                  <c:v>-356.08571066737829</c:v>
                </c:pt>
                <c:pt idx="176">
                  <c:v>-368.63163960149865</c:v>
                </c:pt>
                <c:pt idx="177">
                  <c:v>-2733.1901573678424</c:v>
                </c:pt>
                <c:pt idx="178">
                  <c:v>-1230.0950761496219</c:v>
                </c:pt>
                <c:pt idx="179">
                  <c:v>-341.7930710734517</c:v>
                </c:pt>
                <c:pt idx="180">
                  <c:v>-398.74671066687347</c:v>
                </c:pt>
                <c:pt idx="181">
                  <c:v>-11011.013304575772</c:v>
                </c:pt>
                <c:pt idx="182">
                  <c:v>-12190.53328427109</c:v>
                </c:pt>
                <c:pt idx="183">
                  <c:v>-12958.483538078093</c:v>
                </c:pt>
                <c:pt idx="184">
                  <c:v>-12175.817416251015</c:v>
                </c:pt>
                <c:pt idx="185">
                  <c:v>-12181.373736047726</c:v>
                </c:pt>
                <c:pt idx="186">
                  <c:v>-12839.363248738404</c:v>
                </c:pt>
                <c:pt idx="187">
                  <c:v>-12212.465781733257</c:v>
                </c:pt>
                <c:pt idx="188">
                  <c:v>-12283.500949245868</c:v>
                </c:pt>
                <c:pt idx="189">
                  <c:v>-12221.243010160417</c:v>
                </c:pt>
                <c:pt idx="190">
                  <c:v>-12202.830050769275</c:v>
                </c:pt>
                <c:pt idx="191">
                  <c:v>-12166.159375642661</c:v>
                </c:pt>
                <c:pt idx="192">
                  <c:v>-12163.954365490319</c:v>
                </c:pt>
                <c:pt idx="193">
                  <c:v>-11980.347350261809</c:v>
                </c:pt>
                <c:pt idx="194">
                  <c:v>-12100.605126911325</c:v>
                </c:pt>
                <c:pt idx="195">
                  <c:v>-12352.13411675848</c:v>
                </c:pt>
                <c:pt idx="196">
                  <c:v>-12543.182010159913</c:v>
                </c:pt>
                <c:pt idx="197">
                  <c:v>-12373.259263967419</c:v>
                </c:pt>
                <c:pt idx="198">
                  <c:v>-12868.229862951477</c:v>
                </c:pt>
                <c:pt idx="199">
                  <c:v>-11881.389157367843</c:v>
                </c:pt>
                <c:pt idx="200">
                  <c:v>-11938.134467012716</c:v>
                </c:pt>
                <c:pt idx="201">
                  <c:v>-12176.426609144477</c:v>
                </c:pt>
                <c:pt idx="202">
                  <c:v>-12267.597766504747</c:v>
                </c:pt>
                <c:pt idx="203">
                  <c:v>-12158.608994931403</c:v>
                </c:pt>
                <c:pt idx="204">
                  <c:v>-12279.087177672018</c:v>
                </c:pt>
                <c:pt idx="205">
                  <c:v>-12215.17406092111</c:v>
                </c:pt>
                <c:pt idx="206">
                  <c:v>-12245.43983757113</c:v>
                </c:pt>
                <c:pt idx="207">
                  <c:v>-12154.406416252024</c:v>
                </c:pt>
                <c:pt idx="208">
                  <c:v>-12341.867385794498</c:v>
                </c:pt>
                <c:pt idx="209">
                  <c:v>-11968.027639601498</c:v>
                </c:pt>
                <c:pt idx="210">
                  <c:v>-12177.610634525328</c:v>
                </c:pt>
                <c:pt idx="211">
                  <c:v>-12216.579954322544</c:v>
                </c:pt>
                <c:pt idx="212">
                  <c:v>-397.72946193654712</c:v>
                </c:pt>
                <c:pt idx="213">
                  <c:v>-376.03740609917838</c:v>
                </c:pt>
                <c:pt idx="214">
                  <c:v>-395.63215229268161</c:v>
                </c:pt>
                <c:pt idx="215">
                  <c:v>-939.83667513469084</c:v>
                </c:pt>
                <c:pt idx="216">
                  <c:v>-222.77020812954555</c:v>
                </c:pt>
                <c:pt idx="217">
                  <c:v>-251.6497055917128</c:v>
                </c:pt>
                <c:pt idx="218">
                  <c:v>-506.97856345944865</c:v>
                </c:pt>
                <c:pt idx="219">
                  <c:v>-520.71690356033605</c:v>
                </c:pt>
                <c:pt idx="220">
                  <c:v>-512.43579696176892</c:v>
                </c:pt>
                <c:pt idx="221">
                  <c:v>-505.01383757113149</c:v>
                </c:pt>
                <c:pt idx="222">
                  <c:v>-521.13988325615958</c:v>
                </c:pt>
                <c:pt idx="223">
                  <c:v>-514.48232488045335</c:v>
                </c:pt>
                <c:pt idx="224">
                  <c:v>-515.88101015991276</c:v>
                </c:pt>
                <c:pt idx="225">
                  <c:v>-513.19061422064703</c:v>
                </c:pt>
                <c:pt idx="226">
                  <c:v>-517.07575127623602</c:v>
                </c:pt>
                <c:pt idx="227">
                  <c:v>-518.51946193553749</c:v>
                </c:pt>
                <c:pt idx="228">
                  <c:v>-507.53085787530796</c:v>
                </c:pt>
                <c:pt idx="229">
                  <c:v>-0.26031472811263417</c:v>
                </c:pt>
                <c:pt idx="230">
                  <c:v>-0.27164467766895795</c:v>
                </c:pt>
                <c:pt idx="231">
                  <c:v>-0.26232488045327224</c:v>
                </c:pt>
                <c:pt idx="232">
                  <c:v>-0.26305584494077699</c:v>
                </c:pt>
                <c:pt idx="233">
                  <c:v>-296.41520305337525</c:v>
                </c:pt>
                <c:pt idx="234">
                  <c:v>-386.90455330761284</c:v>
                </c:pt>
                <c:pt idx="235">
                  <c:v>-381.41897462773011</c:v>
                </c:pt>
                <c:pt idx="236">
                  <c:v>-383.63026396741907</c:v>
                </c:pt>
                <c:pt idx="237">
                  <c:v>-858.48958376968278</c:v>
                </c:pt>
                <c:pt idx="238">
                  <c:v>-3425.5408274263627</c:v>
                </c:pt>
                <c:pt idx="239">
                  <c:v>-386.95000001867777</c:v>
                </c:pt>
                <c:pt idx="240">
                  <c:v>-370.28104062551631</c:v>
                </c:pt>
                <c:pt idx="241">
                  <c:v>-361.15893909352826</c:v>
                </c:pt>
                <c:pt idx="242">
                  <c:v>-370.50912691132527</c:v>
                </c:pt>
                <c:pt idx="243">
                  <c:v>-361.24520812954557</c:v>
                </c:pt>
                <c:pt idx="244">
                  <c:v>-1626.3453959468377</c:v>
                </c:pt>
                <c:pt idx="245">
                  <c:v>-3141.2623502613046</c:v>
                </c:pt>
                <c:pt idx="246">
                  <c:v>-1156.4128984846704</c:v>
                </c:pt>
                <c:pt idx="247">
                  <c:v>-365.25554315476739</c:v>
                </c:pt>
                <c:pt idx="248">
                  <c:v>-367.64750254590962</c:v>
                </c:pt>
                <c:pt idx="249">
                  <c:v>-395.42078173426756</c:v>
                </c:pt>
                <c:pt idx="250">
                  <c:v>-382.71176650525183</c:v>
                </c:pt>
                <c:pt idx="251">
                  <c:v>-1532.0322944239363</c:v>
                </c:pt>
                <c:pt idx="252">
                  <c:v>-2435.1414771650584</c:v>
                </c:pt>
                <c:pt idx="253">
                  <c:v>-362.58838071832679</c:v>
                </c:pt>
                <c:pt idx="254">
                  <c:v>-360.06709645480817</c:v>
                </c:pt>
                <c:pt idx="255">
                  <c:v>-366.82435026231451</c:v>
                </c:pt>
                <c:pt idx="256">
                  <c:v>-373.78508122730682</c:v>
                </c:pt>
                <c:pt idx="257">
                  <c:v>-370.35632995813802</c:v>
                </c:pt>
                <c:pt idx="258">
                  <c:v>-1966.0614061006929</c:v>
                </c:pt>
                <c:pt idx="259">
                  <c:v>-377.49944671056016</c:v>
                </c:pt>
                <c:pt idx="260">
                  <c:v>-368.54711676100379</c:v>
                </c:pt>
                <c:pt idx="261">
                  <c:v>-1892.1989492468786</c:v>
                </c:pt>
                <c:pt idx="262">
                  <c:v>-359.58412183515492</c:v>
                </c:pt>
                <c:pt idx="263">
                  <c:v>-378.09471066788313</c:v>
                </c:pt>
                <c:pt idx="264">
                  <c:v>-393.6002995016209</c:v>
                </c:pt>
                <c:pt idx="265">
                  <c:v>-392.32416244754631</c:v>
                </c:pt>
                <c:pt idx="266">
                  <c:v>-1101.0556700635686</c:v>
                </c:pt>
                <c:pt idx="267">
                  <c:v>-397.53876143715837</c:v>
                </c:pt>
                <c:pt idx="268">
                  <c:v>-2016.2857309806413</c:v>
                </c:pt>
                <c:pt idx="269">
                  <c:v>-393.81410661320643</c:v>
                </c:pt>
                <c:pt idx="270">
                  <c:v>-396.58473098013644</c:v>
                </c:pt>
                <c:pt idx="271">
                  <c:v>-411.57350763470009</c:v>
                </c:pt>
                <c:pt idx="272">
                  <c:v>-1831.0606345404724</c:v>
                </c:pt>
                <c:pt idx="273">
                  <c:v>-4812.2213096696105</c:v>
                </c:pt>
                <c:pt idx="274">
                  <c:v>-5000.9368325126288</c:v>
                </c:pt>
                <c:pt idx="275">
                  <c:v>-5283.0404974874073</c:v>
                </c:pt>
                <c:pt idx="276">
                  <c:v>-5488.9552284513902</c:v>
                </c:pt>
                <c:pt idx="277">
                  <c:v>-5228.6302132203555</c:v>
                </c:pt>
                <c:pt idx="278">
                  <c:v>-4941.5589188039912</c:v>
                </c:pt>
                <c:pt idx="279">
                  <c:v>-5566.6285990143469</c:v>
                </c:pt>
                <c:pt idx="280">
                  <c:v>-5752.0153045944498</c:v>
                </c:pt>
                <c:pt idx="281">
                  <c:v>-5060.8549137338778</c:v>
                </c:pt>
                <c:pt idx="282">
                  <c:v>-5095.5808578889373</c:v>
                </c:pt>
                <c:pt idx="283">
                  <c:v>-5083.0325076346999</c:v>
                </c:pt>
                <c:pt idx="284">
                  <c:v>-5455.6773756542716</c:v>
                </c:pt>
                <c:pt idx="285">
                  <c:v>-5195.9959543351642</c:v>
                </c:pt>
                <c:pt idx="286">
                  <c:v>-5435.3502639830685</c:v>
                </c:pt>
                <c:pt idx="287">
                  <c:v>-5589.7261066339033</c:v>
                </c:pt>
                <c:pt idx="288">
                  <c:v>-5166.3897208449589</c:v>
                </c:pt>
                <c:pt idx="289">
                  <c:v>-5481.5035330180754</c:v>
                </c:pt>
                <c:pt idx="290">
                  <c:v>-5340.0636345440062</c:v>
                </c:pt>
                <c:pt idx="291">
                  <c:v>-5188.9905330221136</c:v>
                </c:pt>
                <c:pt idx="292">
                  <c:v>-5489.6999543412221</c:v>
                </c:pt>
                <c:pt idx="293">
                  <c:v>-5515.3817665229199</c:v>
                </c:pt>
                <c:pt idx="294">
                  <c:v>-5194.8656142357913</c:v>
                </c:pt>
                <c:pt idx="295">
                  <c:v>-5332.8054974813504</c:v>
                </c:pt>
                <c:pt idx="296">
                  <c:v>-5475.4258832728183</c:v>
                </c:pt>
                <c:pt idx="297">
                  <c:v>-5317.3913350514722</c:v>
                </c:pt>
                <c:pt idx="298">
                  <c:v>-5278.4994314982032</c:v>
                </c:pt>
                <c:pt idx="299">
                  <c:v>-5447.4322335315983</c:v>
                </c:pt>
                <c:pt idx="300">
                  <c:v>-5296.3666243921698</c:v>
                </c:pt>
                <c:pt idx="301">
                  <c:v>-5463.3955127144036</c:v>
                </c:pt>
                <c:pt idx="302">
                  <c:v>-5296.181253834261</c:v>
                </c:pt>
                <c:pt idx="303">
                  <c:v>-5356.5986294693503</c:v>
                </c:pt>
                <c:pt idx="304">
                  <c:v>-5365.118345199774</c:v>
                </c:pt>
                <c:pt idx="305">
                  <c:v>-5343.5883350474332</c:v>
                </c:pt>
                <c:pt idx="306">
                  <c:v>-5221.9051929202169</c:v>
                </c:pt>
                <c:pt idx="307">
                  <c:v>-5589.3432589139647</c:v>
                </c:pt>
                <c:pt idx="308">
                  <c:v>-5280.0895990199006</c:v>
                </c:pt>
                <c:pt idx="309">
                  <c:v>-5186.7960710916241</c:v>
                </c:pt>
                <c:pt idx="310">
                  <c:v>-5294.6772233762294</c:v>
                </c:pt>
                <c:pt idx="311">
                  <c:v>-5520.3427868316403</c:v>
                </c:pt>
                <c:pt idx="312">
                  <c:v>-5471.1971015531899</c:v>
                </c:pt>
                <c:pt idx="313">
                  <c:v>-5512.568258911946</c:v>
                </c:pt>
                <c:pt idx="314">
                  <c:v>-5590.4911320076881</c:v>
                </c:pt>
                <c:pt idx="315">
                  <c:v>-5582.7240863226598</c:v>
                </c:pt>
                <c:pt idx="316">
                  <c:v>-6631.564533026657</c:v>
                </c:pt>
                <c:pt idx="317">
                  <c:v>-5525.9101472397324</c:v>
                </c:pt>
                <c:pt idx="318">
                  <c:v>-5423.4661269340413</c:v>
                </c:pt>
                <c:pt idx="319">
                  <c:v>-5552.9607208409207</c:v>
                </c:pt>
                <c:pt idx="320">
                  <c:v>-5660.3174264301097</c:v>
                </c:pt>
                <c:pt idx="321">
                  <c:v>-5514.4535888685696</c:v>
                </c:pt>
                <c:pt idx="322">
                  <c:v>-6653.270599022424</c:v>
                </c:pt>
                <c:pt idx="323">
                  <c:v>-5368.4487208535411</c:v>
                </c:pt>
                <c:pt idx="324">
                  <c:v>-5430.6751878667628</c:v>
                </c:pt>
                <c:pt idx="325">
                  <c:v>-5566.9526497911947</c:v>
                </c:pt>
                <c:pt idx="326">
                  <c:v>-5522.2394721277578</c:v>
                </c:pt>
                <c:pt idx="327">
                  <c:v>-5388.3320305044736</c:v>
                </c:pt>
                <c:pt idx="328">
                  <c:v>-5459.3324975070946</c:v>
                </c:pt>
                <c:pt idx="329">
                  <c:v>-5514.1724619754177</c:v>
                </c:pt>
                <c:pt idx="330">
                  <c:v>-5630.6383655276759</c:v>
                </c:pt>
                <c:pt idx="331">
                  <c:v>-5722.4043553813926</c:v>
                </c:pt>
                <c:pt idx="332">
                  <c:v>-7893.574055887344</c:v>
                </c:pt>
                <c:pt idx="333">
                  <c:v>-7930.0814010659169</c:v>
                </c:pt>
                <c:pt idx="334">
                  <c:v>-9102.8945228914799</c:v>
                </c:pt>
                <c:pt idx="335">
                  <c:v>-9637.57220309275</c:v>
                </c:pt>
                <c:pt idx="336">
                  <c:v>-10698.281781770109</c:v>
                </c:pt>
                <c:pt idx="337">
                  <c:v>-11877.393370599808</c:v>
                </c:pt>
                <c:pt idx="338">
                  <c:v>-11752.508411208664</c:v>
                </c:pt>
                <c:pt idx="339">
                  <c:v>-11895.597010191212</c:v>
                </c:pt>
                <c:pt idx="340">
                  <c:v>-11827.248106637437</c:v>
                </c:pt>
                <c:pt idx="341">
                  <c:v>-12344.783472117662</c:v>
                </c:pt>
                <c:pt idx="342">
                  <c:v>-9697.3976700872936</c:v>
                </c:pt>
                <c:pt idx="343">
                  <c:v>-9888.4421574016633</c:v>
                </c:pt>
                <c:pt idx="344">
                  <c:v>-9780.9882944506917</c:v>
                </c:pt>
                <c:pt idx="345">
                  <c:v>-8632.6431218644339</c:v>
                </c:pt>
                <c:pt idx="346">
                  <c:v>-9369.2750457244019</c:v>
                </c:pt>
                <c:pt idx="347">
                  <c:v>-9357.2942233913727</c:v>
                </c:pt>
                <c:pt idx="348">
                  <c:v>-9410.2707766929288</c:v>
                </c:pt>
                <c:pt idx="349">
                  <c:v>-12016.573715784438</c:v>
                </c:pt>
                <c:pt idx="350">
                  <c:v>-15590.057076186979</c:v>
                </c:pt>
                <c:pt idx="351">
                  <c:v>-18497.512446745895</c:v>
                </c:pt>
                <c:pt idx="352">
                  <c:v>-18581.660015276972</c:v>
                </c:pt>
                <c:pt idx="353">
                  <c:v>-16427.071928974507</c:v>
                </c:pt>
                <c:pt idx="354">
                  <c:v>-16774.703629480959</c:v>
                </c:pt>
                <c:pt idx="355">
                  <c:v>-16780.102370600816</c:v>
                </c:pt>
                <c:pt idx="356">
                  <c:v>-19364.258142179715</c:v>
                </c:pt>
                <c:pt idx="357">
                  <c:v>-19131.901182796144</c:v>
                </c:pt>
                <c:pt idx="358">
                  <c:v>-18712.77147213533</c:v>
                </c:pt>
                <c:pt idx="359">
                  <c:v>-18806.240781780205</c:v>
                </c:pt>
                <c:pt idx="360">
                  <c:v>-18688.829111725219</c:v>
                </c:pt>
                <c:pt idx="361">
                  <c:v>-18600.832050813195</c:v>
                </c:pt>
                <c:pt idx="362">
                  <c:v>-18880.186238630486</c:v>
                </c:pt>
                <c:pt idx="363">
                  <c:v>-14116.516192946972</c:v>
                </c:pt>
                <c:pt idx="364">
                  <c:v>-17165.860339538391</c:v>
                </c:pt>
              </c:numCache>
            </c:numRef>
          </c:val>
          <c:extLst>
            <c:ext xmlns:c16="http://schemas.microsoft.com/office/drawing/2014/chart" uri="{C3380CC4-5D6E-409C-BE32-E72D297353CC}">
              <c16:uniqueId val="{00000001-FA9E-426E-A580-456E836DDCBD}"/>
            </c:ext>
          </c:extLst>
        </c:ser>
        <c:dLbls>
          <c:showLegendKey val="0"/>
          <c:showVal val="0"/>
          <c:showCatName val="0"/>
          <c:showSerName val="0"/>
          <c:showPercent val="0"/>
          <c:showBubbleSize val="0"/>
        </c:dLbls>
        <c:gapWidth val="50"/>
        <c:overlap val="100"/>
        <c:axId val="160764672"/>
        <c:axId val="160766208"/>
      </c:barChart>
      <c:dateAx>
        <c:axId val="160764672"/>
        <c:scaling>
          <c:orientation val="minMax"/>
        </c:scaling>
        <c:delete val="0"/>
        <c:axPos val="b"/>
        <c:numFmt formatCode="d/m;@" sourceLinked="1"/>
        <c:majorTickMark val="out"/>
        <c:minorTickMark val="none"/>
        <c:tickLblPos val="low"/>
        <c:txPr>
          <a:bodyPr rot="0" vert="horz"/>
          <a:lstStyle/>
          <a:p>
            <a:pPr>
              <a:defRPr/>
            </a:pPr>
            <a:endParaRPr lang="cs-CZ"/>
          </a:p>
        </c:txPr>
        <c:crossAx val="160766208"/>
        <c:crosses val="autoZero"/>
        <c:auto val="1"/>
        <c:lblOffset val="100"/>
        <c:baseTimeUnit val="days"/>
        <c:majorUnit val="1"/>
        <c:majorTimeUnit val="months"/>
      </c:dateAx>
      <c:valAx>
        <c:axId val="160766208"/>
        <c:scaling>
          <c:orientation val="minMax"/>
        </c:scaling>
        <c:delete val="0"/>
        <c:axPos val="l"/>
        <c:majorGridlines>
          <c:spPr>
            <a:ln>
              <a:solidFill>
                <a:schemeClr val="bg1">
                  <a:lumMod val="50000"/>
                </a:schemeClr>
              </a:solidFill>
            </a:ln>
          </c:spPr>
        </c:majorGridlines>
        <c:numFmt formatCode="#,##0" sourceLinked="0"/>
        <c:majorTickMark val="out"/>
        <c:minorTickMark val="none"/>
        <c:tickLblPos val="nextTo"/>
        <c:crossAx val="160764672"/>
        <c:crosses val="autoZero"/>
        <c:crossBetween val="midCat"/>
      </c:valAx>
      <c:spPr>
        <a:ln>
          <a:noFill/>
        </a:ln>
      </c:spPr>
    </c:plotArea>
    <c:legend>
      <c:legendPos val="b"/>
      <c:layout>
        <c:manualLayout>
          <c:xMode val="edge"/>
          <c:yMode val="edge"/>
          <c:x val="1.643301984903967E-3"/>
          <c:y val="0.89495947691536148"/>
          <c:w val="0.20054180861288864"/>
          <c:h val="0.10504052308463854"/>
        </c:manualLayout>
      </c:layout>
      <c:overlay val="0"/>
    </c:legend>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869087792597358E-2"/>
          <c:y val="1.9251908167055382E-2"/>
          <c:w val="0.78955187744389099"/>
          <c:h val="0.77067780503066785"/>
        </c:manualLayout>
      </c:layout>
      <c:doughnutChart>
        <c:varyColors val="1"/>
        <c:ser>
          <c:idx val="0"/>
          <c:order val="0"/>
          <c:spPr>
            <a:solidFill>
              <a:schemeClr val="accent6">
                <a:lumMod val="60000"/>
                <a:lumOff val="40000"/>
              </a:schemeClr>
            </a:solidFill>
          </c:spPr>
          <c:dPt>
            <c:idx val="0"/>
            <c:bubble3D val="0"/>
            <c:spPr>
              <a:solidFill>
                <a:schemeClr val="tx2"/>
              </a:solidFill>
            </c:spPr>
            <c:extLst>
              <c:ext xmlns:c16="http://schemas.microsoft.com/office/drawing/2014/chart" uri="{C3380CC4-5D6E-409C-BE32-E72D297353CC}">
                <c16:uniqueId val="{00000000-9676-4BD2-9C8D-72DB2F034BE5}"/>
              </c:ext>
            </c:extLst>
          </c:dPt>
          <c:dPt>
            <c:idx val="1"/>
            <c:bubble3D val="0"/>
            <c:spPr>
              <a:solidFill>
                <a:schemeClr val="tx1"/>
              </a:solidFill>
            </c:spPr>
            <c:extLst>
              <c:ext xmlns:c16="http://schemas.microsoft.com/office/drawing/2014/chart" uri="{C3380CC4-5D6E-409C-BE32-E72D297353CC}">
                <c16:uniqueId val="{00000002-9676-4BD2-9C8D-72DB2F034BE5}"/>
              </c:ext>
            </c:extLst>
          </c:dPt>
          <c:dPt>
            <c:idx val="2"/>
            <c:bubble3D val="0"/>
            <c:spPr>
              <a:solidFill>
                <a:schemeClr val="accent5"/>
              </a:solidFill>
            </c:spPr>
            <c:extLst>
              <c:ext xmlns:c16="http://schemas.microsoft.com/office/drawing/2014/chart" uri="{C3380CC4-5D6E-409C-BE32-E72D297353CC}">
                <c16:uniqueId val="{00000004-9676-4BD2-9C8D-72DB2F034BE5}"/>
              </c:ext>
            </c:extLst>
          </c:dPt>
          <c:dPt>
            <c:idx val="3"/>
            <c:bubble3D val="0"/>
            <c:spPr>
              <a:solidFill>
                <a:schemeClr val="accent2"/>
              </a:solidFill>
            </c:spPr>
            <c:extLst>
              <c:ext xmlns:c16="http://schemas.microsoft.com/office/drawing/2014/chart" uri="{C3380CC4-5D6E-409C-BE32-E72D297353CC}">
                <c16:uniqueId val="{00000006-A6B6-429E-A3C0-6A012EC934AE}"/>
              </c:ext>
            </c:extLst>
          </c:dPt>
          <c:dLbls>
            <c:dLbl>
              <c:idx val="0"/>
              <c:layout>
                <c:manualLayout>
                  <c:x val="-0.36296529111615555"/>
                  <c:y val="-4.83194643167597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76-4BD2-9C8D-72DB2F034BE5}"/>
                </c:ext>
              </c:extLst>
            </c:dLbl>
            <c:dLbl>
              <c:idx val="1"/>
              <c:layout>
                <c:manualLayout>
                  <c:x val="0.24336379333760152"/>
                  <c:y val="0.216081305818696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76-4BD2-9C8D-72DB2F034BE5}"/>
                </c:ext>
              </c:extLst>
            </c:dLbl>
            <c:dLbl>
              <c:idx val="2"/>
              <c:layout>
                <c:manualLayout>
                  <c:x val="-0.2376311532487011"/>
                  <c:y val="0.1806103959551209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76-4BD2-9C8D-72DB2F034BE5}"/>
                </c:ext>
              </c:extLst>
            </c:dLbl>
            <c:dLbl>
              <c:idx val="3"/>
              <c:layout>
                <c:manualLayout>
                  <c:x val="-0.26117998564305533"/>
                  <c:y val="3.669723003335969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6B6-429E-A3C0-6A012EC934AE}"/>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Ref>
              <c:f>'4.1'!$B$21:$B$24</c:f>
              <c:strCache>
                <c:ptCount val="4"/>
                <c:pt idx="0">
                  <c:v>GS CZ</c:v>
                </c:pt>
                <c:pt idx="1">
                  <c:v>MND ES</c:v>
                </c:pt>
                <c:pt idx="2">
                  <c:v>MND GS</c:v>
                </c:pt>
                <c:pt idx="3">
                  <c:v>SPP S</c:v>
                </c:pt>
              </c:strCache>
            </c:strRef>
          </c:cat>
          <c:val>
            <c:numRef>
              <c:f>'4.1'!$C$21:$C$24</c:f>
              <c:numCache>
                <c:formatCode>#\ ##0.0</c:formatCode>
                <c:ptCount val="4"/>
                <c:pt idx="0">
                  <c:v>2630.6467174324912</c:v>
                </c:pt>
                <c:pt idx="1">
                  <c:v>326.08014100000003</c:v>
                </c:pt>
                <c:pt idx="2">
                  <c:v>442.48065700000001</c:v>
                </c:pt>
                <c:pt idx="3">
                  <c:v>21.66384</c:v>
                </c:pt>
              </c:numCache>
            </c:numRef>
          </c:val>
          <c:extLst>
            <c:ext xmlns:c16="http://schemas.microsoft.com/office/drawing/2014/chart" uri="{C3380CC4-5D6E-409C-BE32-E72D297353CC}">
              <c16:uniqueId val="{00000005-9676-4BD2-9C8D-72DB2F034BE5}"/>
            </c:ext>
          </c:extLst>
        </c:ser>
        <c:dLbls>
          <c:showLegendKey val="0"/>
          <c:showVal val="0"/>
          <c:showCatName val="0"/>
          <c:showSerName val="0"/>
          <c:showPercent val="0"/>
          <c:showBubbleSize val="0"/>
          <c:showLeaderLines val="1"/>
        </c:dLbls>
        <c:firstSliceAng val="210"/>
        <c:holeSize val="50"/>
      </c:doughnutChart>
    </c:plotArea>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26867114229946"/>
          <c:y val="1.6658356109476778E-2"/>
          <c:w val="0.97586938323357064"/>
          <c:h val="0.79770360777403593"/>
        </c:manualLayout>
      </c:layout>
      <c:doughnutChart>
        <c:varyColors val="1"/>
        <c:ser>
          <c:idx val="0"/>
          <c:order val="0"/>
          <c:spPr>
            <a:solidFill>
              <a:schemeClr val="tx2"/>
            </a:solidFill>
          </c:spPr>
          <c:dPt>
            <c:idx val="0"/>
            <c:bubble3D val="0"/>
            <c:extLst>
              <c:ext xmlns:c16="http://schemas.microsoft.com/office/drawing/2014/chart" uri="{C3380CC4-5D6E-409C-BE32-E72D297353CC}">
                <c16:uniqueId val="{00000001-FECC-412B-BA86-05A979D4F627}"/>
              </c:ext>
            </c:extLst>
          </c:dPt>
          <c:dPt>
            <c:idx val="1"/>
            <c:bubble3D val="0"/>
            <c:spPr>
              <a:solidFill>
                <a:schemeClr val="tx1"/>
              </a:solidFill>
            </c:spPr>
            <c:extLst>
              <c:ext xmlns:c16="http://schemas.microsoft.com/office/drawing/2014/chart" uri="{C3380CC4-5D6E-409C-BE32-E72D297353CC}">
                <c16:uniqueId val="{00000003-FECC-412B-BA86-05A979D4F627}"/>
              </c:ext>
            </c:extLst>
          </c:dPt>
          <c:dPt>
            <c:idx val="2"/>
            <c:bubble3D val="0"/>
            <c:spPr>
              <a:solidFill>
                <a:schemeClr val="accent5"/>
              </a:solidFill>
            </c:spPr>
            <c:extLst>
              <c:ext xmlns:c16="http://schemas.microsoft.com/office/drawing/2014/chart" uri="{C3380CC4-5D6E-409C-BE32-E72D297353CC}">
                <c16:uniqueId val="{00000005-FECC-412B-BA86-05A979D4F627}"/>
              </c:ext>
            </c:extLst>
          </c:dPt>
          <c:dPt>
            <c:idx val="3"/>
            <c:bubble3D val="0"/>
            <c:spPr>
              <a:solidFill>
                <a:schemeClr val="accent2"/>
              </a:solidFill>
            </c:spPr>
            <c:extLst>
              <c:ext xmlns:c16="http://schemas.microsoft.com/office/drawing/2014/chart" uri="{C3380CC4-5D6E-409C-BE32-E72D297353CC}">
                <c16:uniqueId val="{00000005-0ECC-4446-A213-BD26767F3C08}"/>
              </c:ext>
            </c:extLst>
          </c:dPt>
          <c:dLbls>
            <c:dLbl>
              <c:idx val="0"/>
              <c:layout>
                <c:manualLayout>
                  <c:x val="-0.35709063014518794"/>
                  <c:y val="-2.926019415037235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CC-412B-BA86-05A979D4F627}"/>
                </c:ext>
              </c:extLst>
            </c:dLbl>
            <c:dLbl>
              <c:idx val="1"/>
              <c:layout>
                <c:manualLayout>
                  <c:x val="0.23148327438537655"/>
                  <c:y val="0.278511333585765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ECC-412B-BA86-05A979D4F627}"/>
                </c:ext>
              </c:extLst>
            </c:dLbl>
            <c:dLbl>
              <c:idx val="2"/>
              <c:layout>
                <c:manualLayout>
                  <c:x val="-0.25845390498553467"/>
                  <c:y val="0.1994251152138840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ECC-412B-BA86-05A979D4F627}"/>
                </c:ext>
              </c:extLst>
            </c:dLbl>
            <c:dLbl>
              <c:idx val="3"/>
              <c:layout>
                <c:manualLayout>
                  <c:x val="-0.25187097739859304"/>
                  <c:y val="5.74162679425836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CC-4446-A213-BD26767F3C08}"/>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Ref>
              <c:f>'4.1'!$L$21:$L$24</c:f>
              <c:strCache>
                <c:ptCount val="4"/>
                <c:pt idx="0">
                  <c:v>GS CZ</c:v>
                </c:pt>
                <c:pt idx="1">
                  <c:v>MND ES</c:v>
                </c:pt>
                <c:pt idx="2">
                  <c:v>MND GS</c:v>
                </c:pt>
                <c:pt idx="3">
                  <c:v>SPP S</c:v>
                </c:pt>
              </c:strCache>
            </c:strRef>
          </c:cat>
          <c:val>
            <c:numRef>
              <c:f>'4.1'!$M$21:$M$24</c:f>
              <c:numCache>
                <c:formatCode>0.00</c:formatCode>
                <c:ptCount val="4"/>
                <c:pt idx="0">
                  <c:v>34.503970000000002</c:v>
                </c:pt>
                <c:pt idx="1">
                  <c:v>6.3103720000000001</c:v>
                </c:pt>
                <c:pt idx="2">
                  <c:v>6.6683059999999994</c:v>
                </c:pt>
                <c:pt idx="3">
                  <c:v>0.8039980000000001</c:v>
                </c:pt>
              </c:numCache>
            </c:numRef>
          </c:val>
          <c:extLst>
            <c:ext xmlns:c16="http://schemas.microsoft.com/office/drawing/2014/chart" uri="{C3380CC4-5D6E-409C-BE32-E72D297353CC}">
              <c16:uniqueId val="{00000006-FECC-412B-BA86-05A979D4F627}"/>
            </c:ext>
          </c:extLst>
        </c:ser>
        <c:dLbls>
          <c:showLegendKey val="0"/>
          <c:showVal val="0"/>
          <c:showCatName val="0"/>
          <c:showSerName val="0"/>
          <c:showPercent val="0"/>
          <c:showBubbleSize val="0"/>
          <c:showLeaderLines val="1"/>
        </c:dLbls>
        <c:firstSliceAng val="220"/>
        <c:holeSize val="50"/>
      </c:doughnutChart>
    </c:plotArea>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7564183048446542E-2"/>
          <c:y val="1.8050425514992443E-2"/>
          <c:w val="0.91243581695155362"/>
          <c:h val="0.79602067923327768"/>
        </c:manualLayout>
      </c:layout>
      <c:barChart>
        <c:barDir val="col"/>
        <c:grouping val="clustered"/>
        <c:varyColors val="0"/>
        <c:ser>
          <c:idx val="0"/>
          <c:order val="0"/>
          <c:tx>
            <c:strRef>
              <c:f>'4.2'!$K$18</c:f>
              <c:strCache>
                <c:ptCount val="1"/>
                <c:pt idx="0">
                  <c:v>Nejvyšší dosažený stav provozních zásob</c:v>
                </c:pt>
              </c:strCache>
            </c:strRef>
          </c:tx>
          <c:spPr>
            <a:solidFill>
              <a:schemeClr val="tx2"/>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'4.2'!$J$19:$J$28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'4.2'!$K$19:$K$28</c:f>
              <c:numCache>
                <c:formatCode>#\ ##0.0</c:formatCode>
                <c:ptCount val="10"/>
                <c:pt idx="0">
                  <c:v>3062.2431608421693</c:v>
                </c:pt>
                <c:pt idx="1">
                  <c:v>3069.3719999999998</c:v>
                </c:pt>
                <c:pt idx="2">
                  <c:v>2924.8233479324908</c:v>
                </c:pt>
                <c:pt idx="3">
                  <c:v>3357.9649709324913</c:v>
                </c:pt>
                <c:pt idx="4">
                  <c:v>3363.2899279324911</c:v>
                </c:pt>
                <c:pt idx="5">
                  <c:v>2919.9807709324905</c:v>
                </c:pt>
                <c:pt idx="6">
                  <c:v>3411.1231694324915</c:v>
                </c:pt>
                <c:pt idx="7">
                  <c:v>3475.8053164324915</c:v>
                </c:pt>
                <c:pt idx="8">
                  <c:v>3376.0991464324916</c:v>
                </c:pt>
                <c:pt idx="9">
                  <c:v>3420.8713554324913</c:v>
                </c:pt>
              </c:numCache>
            </c:numRef>
          </c:val>
          <c:extLst>
            <c:ext xmlns:c16="http://schemas.microsoft.com/office/drawing/2014/chart" uri="{C3380CC4-5D6E-409C-BE32-E72D297353CC}">
              <c16:uniqueId val="{00000000-9894-4D69-9AD2-33B7C0DD9CA7}"/>
            </c:ext>
          </c:extLst>
        </c:ser>
        <c:dLbls>
          <c:showLegendKey val="0"/>
          <c:showVal val="0"/>
          <c:showCatName val="0"/>
          <c:showSerName val="0"/>
          <c:showPercent val="0"/>
          <c:showBubbleSize val="0"/>
        </c:dLbls>
        <c:gapWidth val="50"/>
        <c:overlap val="100"/>
        <c:axId val="163926400"/>
        <c:axId val="163927936"/>
      </c:barChart>
      <c:catAx>
        <c:axId val="163926400"/>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63927936"/>
        <c:crossesAt val="0"/>
        <c:auto val="1"/>
        <c:lblAlgn val="ctr"/>
        <c:lblOffset val="100"/>
        <c:noMultiLvlLbl val="0"/>
      </c:catAx>
      <c:valAx>
        <c:axId val="163927936"/>
        <c:scaling>
          <c:orientation val="minMax"/>
        </c:scaling>
        <c:delete val="0"/>
        <c:axPos val="l"/>
        <c:majorGridlines/>
        <c:numFmt formatCode="#,##0" sourceLinked="0"/>
        <c:majorTickMark val="out"/>
        <c:minorTickMark val="none"/>
        <c:tickLblPos val="nextTo"/>
        <c:crossAx val="163926400"/>
        <c:crosses val="autoZero"/>
        <c:crossBetween val="between"/>
        <c:majorUnit val="300"/>
      </c:valAx>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2158076310330198E-2"/>
          <c:y val="1.7550502121236024E-2"/>
          <c:w val="0.90784192368966987"/>
          <c:h val="0.77383865614323255"/>
        </c:manualLayout>
      </c:layout>
      <c:barChart>
        <c:barDir val="col"/>
        <c:grouping val="stacked"/>
        <c:varyColors val="0"/>
        <c:ser>
          <c:idx val="1"/>
          <c:order val="1"/>
          <c:tx>
            <c:strRef>
              <c:f>'4.2'!$D$18</c:f>
              <c:strCache>
                <c:ptCount val="1"/>
                <c:pt idx="0">
                  <c:v>ze ZP</c:v>
                </c:pt>
              </c:strCache>
            </c:strRef>
          </c:tx>
          <c:spPr>
            <a:solidFill>
              <a:schemeClr val="tx2"/>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'4.2'!$B$19:$B$28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'4.2'!$D$19:$D$28</c:f>
              <c:numCache>
                <c:formatCode>#\ ##0.0</c:formatCode>
                <c:ptCount val="10"/>
                <c:pt idx="0">
                  <c:v>2792.4169440000001</c:v>
                </c:pt>
                <c:pt idx="1">
                  <c:v>2383.3666699999999</c:v>
                </c:pt>
                <c:pt idx="2">
                  <c:v>2942.1872790000002</c:v>
                </c:pt>
                <c:pt idx="3">
                  <c:v>1271.1721849999999</c:v>
                </c:pt>
                <c:pt idx="4">
                  <c:v>3040.2051849999998</c:v>
                </c:pt>
                <c:pt idx="5">
                  <c:v>3115.695847</c:v>
                </c:pt>
                <c:pt idx="6">
                  <c:v>1963.3960219999999</c:v>
                </c:pt>
                <c:pt idx="7">
                  <c:v>1863.105266</c:v>
                </c:pt>
                <c:pt idx="8">
                  <c:v>2479.5779790000001</c:v>
                </c:pt>
                <c:pt idx="9">
                  <c:v>2454.3773569999998</c:v>
                </c:pt>
              </c:numCache>
            </c:numRef>
          </c:val>
          <c:extLst>
            <c:ext xmlns:c16="http://schemas.microsoft.com/office/drawing/2014/chart" uri="{C3380CC4-5D6E-409C-BE32-E72D297353CC}">
              <c16:uniqueId val="{00000000-701C-4D89-9B3F-7B7B77BCD2C7}"/>
            </c:ext>
          </c:extLst>
        </c:ser>
        <c:ser>
          <c:idx val="2"/>
          <c:order val="2"/>
          <c:tx>
            <c:strRef>
              <c:f>'4.2'!$E$18</c:f>
              <c:strCache>
                <c:ptCount val="1"/>
                <c:pt idx="0">
                  <c:v>do ZP</c:v>
                </c:pt>
              </c:strCache>
            </c:strRef>
          </c:tx>
          <c:spPr>
            <a:solidFill>
              <a:srgbClr val="596387"/>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'4.2'!$B$19:$B$28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'4.2'!$E$19:$E$28</c:f>
              <c:numCache>
                <c:formatCode>#\ ##0.0</c:formatCode>
                <c:ptCount val="10"/>
                <c:pt idx="0">
                  <c:v>-2648.8300529999997</c:v>
                </c:pt>
                <c:pt idx="1">
                  <c:v>-2808.5585060000003</c:v>
                </c:pt>
                <c:pt idx="2">
                  <c:v>-2916.687054</c:v>
                </c:pt>
                <c:pt idx="3">
                  <c:v>-2353.5037307686007</c:v>
                </c:pt>
                <c:pt idx="4">
                  <c:v>-2023.3440476217215</c:v>
                </c:pt>
                <c:pt idx="5">
                  <c:v>-2516.0507149999999</c:v>
                </c:pt>
                <c:pt idx="6">
                  <c:v>-3213.0180540000001</c:v>
                </c:pt>
                <c:pt idx="7">
                  <c:v>-2021.7330730000003</c:v>
                </c:pt>
                <c:pt idx="8">
                  <c:v>-1581.763019</c:v>
                </c:pt>
                <c:pt idx="9">
                  <c:v>-2583.7989310000003</c:v>
                </c:pt>
              </c:numCache>
            </c:numRef>
          </c:val>
          <c:extLst>
            <c:ext xmlns:c16="http://schemas.microsoft.com/office/drawing/2014/chart" uri="{C3380CC4-5D6E-409C-BE32-E72D297353CC}">
              <c16:uniqueId val="{00000001-701C-4D89-9B3F-7B7B77BCD2C7}"/>
            </c:ext>
          </c:extLst>
        </c:ser>
        <c:dLbls>
          <c:showLegendKey val="0"/>
          <c:showVal val="0"/>
          <c:showCatName val="0"/>
          <c:showSerName val="0"/>
          <c:showPercent val="0"/>
          <c:showBubbleSize val="0"/>
        </c:dLbls>
        <c:gapWidth val="50"/>
        <c:overlap val="100"/>
        <c:axId val="165950592"/>
        <c:axId val="165952128"/>
      </c:barChart>
      <c:lineChart>
        <c:grouping val="standard"/>
        <c:varyColors val="0"/>
        <c:ser>
          <c:idx val="0"/>
          <c:order val="0"/>
          <c:tx>
            <c:strRef>
              <c:f>'4.2'!$C$18</c:f>
              <c:strCache>
                <c:ptCount val="1"/>
                <c:pt idx="0">
                  <c:v>saldo ze/do ZP</c:v>
                </c:pt>
              </c:strCache>
            </c:strRef>
          </c:tx>
          <c:spPr>
            <a:ln>
              <a:solidFill>
                <a:schemeClr val="accent5"/>
              </a:solidFill>
            </a:ln>
          </c:spPr>
          <c:marker>
            <c:symbol val="none"/>
          </c:marker>
          <c:cat>
            <c:numRef>
              <c:f>'4.2'!$B$19:$B$28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'4.2'!$C$19:$C$28</c:f>
              <c:numCache>
                <c:formatCode>#\ ##0.0</c:formatCode>
                <c:ptCount val="10"/>
                <c:pt idx="0">
                  <c:v>143.58689100000038</c:v>
                </c:pt>
                <c:pt idx="1">
                  <c:v>-425.19183600000042</c:v>
                </c:pt>
                <c:pt idx="2">
                  <c:v>25.500225000000228</c:v>
                </c:pt>
                <c:pt idx="3">
                  <c:v>-1082.3315457686008</c:v>
                </c:pt>
                <c:pt idx="4">
                  <c:v>1016.8611373782783</c:v>
                </c:pt>
                <c:pt idx="5">
                  <c:v>599.6451320000001</c:v>
                </c:pt>
                <c:pt idx="6">
                  <c:v>-1249.6220320000002</c:v>
                </c:pt>
                <c:pt idx="7">
                  <c:v>-158.62780700000036</c:v>
                </c:pt>
                <c:pt idx="8">
                  <c:v>897.81496000000027</c:v>
                </c:pt>
                <c:pt idx="9">
                  <c:v>-129.42157399999991</c:v>
                </c:pt>
              </c:numCache>
            </c:numRef>
          </c:val>
          <c:smooth val="0"/>
          <c:extLst>
            <c:ext xmlns:c16="http://schemas.microsoft.com/office/drawing/2014/chart" uri="{C3380CC4-5D6E-409C-BE32-E72D297353CC}">
              <c16:uniqueId val="{00000002-701C-4D89-9B3F-7B7B77BCD2C7}"/>
            </c:ext>
          </c:extLst>
        </c:ser>
        <c:dLbls>
          <c:showLegendKey val="0"/>
          <c:showVal val="0"/>
          <c:showCatName val="0"/>
          <c:showSerName val="0"/>
          <c:showPercent val="0"/>
          <c:showBubbleSize val="0"/>
        </c:dLbls>
        <c:marker val="1"/>
        <c:smooth val="0"/>
        <c:axId val="165950592"/>
        <c:axId val="165952128"/>
      </c:lineChart>
      <c:catAx>
        <c:axId val="165950592"/>
        <c:scaling>
          <c:orientation val="minMax"/>
        </c:scaling>
        <c:delete val="0"/>
        <c:axPos val="b"/>
        <c:numFmt formatCode="0" sourceLinked="1"/>
        <c:majorTickMark val="out"/>
        <c:minorTickMark val="none"/>
        <c:tickLblPos val="nextTo"/>
        <c:txPr>
          <a:bodyPr rot="-5400000" vert="horz"/>
          <a:lstStyle/>
          <a:p>
            <a:pPr>
              <a:defRPr/>
            </a:pPr>
            <a:endParaRPr lang="cs-CZ"/>
          </a:p>
        </c:txPr>
        <c:crossAx val="165952128"/>
        <c:crossesAt val="-40000"/>
        <c:auto val="1"/>
        <c:lblAlgn val="ctr"/>
        <c:lblOffset val="100"/>
        <c:noMultiLvlLbl val="0"/>
      </c:catAx>
      <c:valAx>
        <c:axId val="165952128"/>
        <c:scaling>
          <c:orientation val="minMax"/>
          <c:min val="-3500"/>
        </c:scaling>
        <c:delete val="0"/>
        <c:axPos val="l"/>
        <c:majorGridlines/>
        <c:numFmt formatCode="#,##0" sourceLinked="0"/>
        <c:majorTickMark val="out"/>
        <c:minorTickMark val="none"/>
        <c:tickLblPos val="nextTo"/>
        <c:crossAx val="165950592"/>
        <c:crosses val="autoZero"/>
        <c:crossBetween val="between"/>
      </c:valAx>
    </c:plotArea>
    <c:legend>
      <c:legendPos val="b"/>
      <c:layout>
        <c:manualLayout>
          <c:xMode val="edge"/>
          <c:yMode val="edge"/>
          <c:x val="2.8932147370467577E-3"/>
          <c:y val="0.90692916479134866"/>
          <c:w val="0.56258569045611895"/>
          <c:h val="9.3070835208651365E-2"/>
        </c:manualLayout>
      </c:layout>
      <c:overlay val="0"/>
    </c:legend>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88406190605478E-2"/>
          <c:y val="2.4804922784001298E-2"/>
          <c:w val="0.92811159380939467"/>
          <c:h val="0.75834348026084364"/>
        </c:manualLayout>
      </c:layout>
      <c:barChart>
        <c:barDir val="col"/>
        <c:grouping val="clustered"/>
        <c:varyColors val="0"/>
        <c:ser>
          <c:idx val="0"/>
          <c:order val="0"/>
          <c:spPr>
            <a:solidFill>
              <a:schemeClr val="tx2"/>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'5.2'!$C$21:$C$32</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'5.2'!$D$21:$D$32</c:f>
              <c:numCache>
                <c:formatCode>0.0</c:formatCode>
                <c:ptCount val="12"/>
                <c:pt idx="0">
                  <c:v>9.7014289999999974</c:v>
                </c:pt>
                <c:pt idx="1">
                  <c:v>8.7897479999999995</c:v>
                </c:pt>
                <c:pt idx="2">
                  <c:v>9.777122999999996</c:v>
                </c:pt>
                <c:pt idx="3">
                  <c:v>9.3470270000000024</c:v>
                </c:pt>
                <c:pt idx="4">
                  <c:v>9.1030279999999983</c:v>
                </c:pt>
                <c:pt idx="5">
                  <c:v>9.4060040000000011</c:v>
                </c:pt>
                <c:pt idx="6">
                  <c:v>10.004473000000001</c:v>
                </c:pt>
                <c:pt idx="7">
                  <c:v>10.177867000000001</c:v>
                </c:pt>
                <c:pt idx="8">
                  <c:v>9.1843279999999972</c:v>
                </c:pt>
                <c:pt idx="9">
                  <c:v>10.455900999999999</c:v>
                </c:pt>
                <c:pt idx="10">
                  <c:v>9.817224999999997</c:v>
                </c:pt>
                <c:pt idx="11">
                  <c:v>10.733614000000001</c:v>
                </c:pt>
              </c:numCache>
            </c:numRef>
          </c:val>
          <c:extLst>
            <c:ext xmlns:c16="http://schemas.microsoft.com/office/drawing/2014/chart" uri="{C3380CC4-5D6E-409C-BE32-E72D297353CC}">
              <c16:uniqueId val="{00000000-D95C-482D-87E2-C621ACEA130E}"/>
            </c:ext>
          </c:extLst>
        </c:ser>
        <c:dLbls>
          <c:showLegendKey val="0"/>
          <c:showVal val="0"/>
          <c:showCatName val="0"/>
          <c:showSerName val="0"/>
          <c:showPercent val="0"/>
          <c:showBubbleSize val="0"/>
        </c:dLbls>
        <c:gapWidth val="50"/>
        <c:overlap val="100"/>
        <c:axId val="164700160"/>
        <c:axId val="164701696"/>
      </c:barChart>
      <c:catAx>
        <c:axId val="16470016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4701696"/>
        <c:crosses val="autoZero"/>
        <c:auto val="1"/>
        <c:lblAlgn val="ctr"/>
        <c:lblOffset val="100"/>
        <c:noMultiLvlLbl val="0"/>
      </c:catAx>
      <c:valAx>
        <c:axId val="164701696"/>
        <c:scaling>
          <c:orientation val="minMax"/>
          <c:max val="18"/>
        </c:scaling>
        <c:delete val="0"/>
        <c:axPos val="l"/>
        <c:majorGridlines/>
        <c:numFmt formatCode="0" sourceLinked="0"/>
        <c:majorTickMark val="out"/>
        <c:minorTickMark val="none"/>
        <c:tickLblPos val="nextTo"/>
        <c:crossAx val="164700160"/>
        <c:crosses val="autoZero"/>
        <c:crossBetween val="between"/>
        <c:majorUnit val="2"/>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34731787082834E-2"/>
          <c:y val="2.4804922784001298E-2"/>
          <c:w val="0.93376526821291717"/>
          <c:h val="0.8348425845778582"/>
        </c:manualLayout>
      </c:layout>
      <c:barChart>
        <c:barDir val="col"/>
        <c:grouping val="clustered"/>
        <c:varyColors val="0"/>
        <c:ser>
          <c:idx val="0"/>
          <c:order val="0"/>
          <c:tx>
            <c:strRef>
              <c:f>'5.2'!$H$20</c:f>
              <c:strCache>
                <c:ptCount val="1"/>
                <c:pt idx="0">
                  <c:v>Celková výroba plynu 
včetně ztrát a vlastní spotřeby plynu</c:v>
                </c:pt>
              </c:strCache>
            </c:strRef>
          </c:tx>
          <c:spPr>
            <a:solidFill>
              <a:schemeClr val="accent1"/>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'5.2'!$G$21:$G$30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'5.2'!$H$21:$H$30</c:f>
              <c:numCache>
                <c:formatCode>#\ ##0.0</c:formatCode>
                <c:ptCount val="10"/>
                <c:pt idx="0">
                  <c:v>135.920783</c:v>
                </c:pt>
                <c:pt idx="1">
                  <c:v>146.24423799999997</c:v>
                </c:pt>
                <c:pt idx="2">
                  <c:v>137.11352800000003</c:v>
                </c:pt>
                <c:pt idx="3">
                  <c:v>130.758104</c:v>
                </c:pt>
                <c:pt idx="4">
                  <c:v>122.73759499999998</c:v>
                </c:pt>
                <c:pt idx="5">
                  <c:v>127.86564999999999</c:v>
                </c:pt>
                <c:pt idx="6">
                  <c:v>148.17610400000001</c:v>
                </c:pt>
                <c:pt idx="7">
                  <c:v>88.281149029999995</c:v>
                </c:pt>
                <c:pt idx="8">
                  <c:v>113.91707805415101</c:v>
                </c:pt>
                <c:pt idx="9">
                  <c:v>116.49776699999998</c:v>
                </c:pt>
              </c:numCache>
            </c:numRef>
          </c:val>
          <c:extLst>
            <c:ext xmlns:c16="http://schemas.microsoft.com/office/drawing/2014/chart" uri="{C3380CC4-5D6E-409C-BE32-E72D297353CC}">
              <c16:uniqueId val="{00000000-DB71-49C5-8C0E-8FE3294CCE70}"/>
            </c:ext>
          </c:extLst>
        </c:ser>
        <c:dLbls>
          <c:showLegendKey val="0"/>
          <c:showVal val="0"/>
          <c:showCatName val="0"/>
          <c:showSerName val="0"/>
          <c:showPercent val="0"/>
          <c:showBubbleSize val="0"/>
        </c:dLbls>
        <c:gapWidth val="50"/>
        <c:overlap val="100"/>
        <c:axId val="164726272"/>
        <c:axId val="164727808"/>
      </c:barChart>
      <c:catAx>
        <c:axId val="16472627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64727808"/>
        <c:crosses val="autoZero"/>
        <c:auto val="1"/>
        <c:lblAlgn val="ctr"/>
        <c:lblOffset val="100"/>
        <c:noMultiLvlLbl val="0"/>
      </c:catAx>
      <c:valAx>
        <c:axId val="164727808"/>
        <c:scaling>
          <c:orientation val="minMax"/>
        </c:scaling>
        <c:delete val="0"/>
        <c:axPos val="l"/>
        <c:majorGridlines/>
        <c:numFmt formatCode="#,##0" sourceLinked="0"/>
        <c:majorTickMark val="out"/>
        <c:minorTickMark val="none"/>
        <c:tickLblPos val="nextTo"/>
        <c:crossAx val="16472627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88406190605478E-2"/>
          <c:y val="2.4804922784001298E-2"/>
          <c:w val="0.92811159380939467"/>
          <c:h val="0.75834348026084364"/>
        </c:manualLayout>
      </c:layout>
      <c:barChart>
        <c:barDir val="col"/>
        <c:grouping val="clustered"/>
        <c:varyColors val="0"/>
        <c:ser>
          <c:idx val="0"/>
          <c:order val="0"/>
          <c:tx>
            <c:strRef>
              <c:f>'5.3'!$C$16</c:f>
              <c:strCache>
                <c:ptCount val="1"/>
                <c:pt idx="0">
                  <c:v>Celková výroba biometanu
včetně ztrát a vlastní spotřeby plynu</c:v>
                </c:pt>
              </c:strCache>
            </c:strRef>
          </c:tx>
          <c:spPr>
            <a:solidFill>
              <a:srgbClr val="9196B0"/>
            </a:solidFill>
          </c:spPr>
          <c:invertIfNegative val="0"/>
          <c:dLbls>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'5.3'!$B$17:$B$22</c:f>
              <c:numCache>
                <c:formatCode>0</c:formatCode>
                <c:ptCount val="6"/>
                <c:pt idx="0">
                  <c:v>2020</c:v>
                </c:pt>
                <c:pt idx="1">
                  <c:v>2021</c:v>
                </c:pt>
                <c:pt idx="2">
                  <c:v>2022</c:v>
                </c:pt>
                <c:pt idx="3">
                  <c:v>2023</c:v>
                </c:pt>
                <c:pt idx="4">
                  <c:v>2024</c:v>
                </c:pt>
                <c:pt idx="5">
                  <c:v>2025</c:v>
                </c:pt>
              </c:numCache>
            </c:numRef>
          </c:cat>
          <c:val>
            <c:numRef>
              <c:f>'5.3'!$C$17:$C$22</c:f>
              <c:numCache>
                <c:formatCode>0.0%</c:formatCode>
                <c:ptCount val="6"/>
                <c:pt idx="0">
                  <c:v>5.8564615022805369E-3</c:v>
                </c:pt>
                <c:pt idx="1">
                  <c:v>8.9484470614273667E-3</c:v>
                </c:pt>
                <c:pt idx="2">
                  <c:v>8.7797422450788688E-3</c:v>
                </c:pt>
                <c:pt idx="3">
                  <c:v>3.3281318404697703E-2</c:v>
                </c:pt>
                <c:pt idx="4">
                  <c:v>6.5628447706902668E-2</c:v>
                </c:pt>
                <c:pt idx="5">
                  <c:v>0.14780721934352611</c:v>
                </c:pt>
              </c:numCache>
            </c:numRef>
          </c:val>
          <c:extLst>
            <c:ext xmlns:c16="http://schemas.microsoft.com/office/drawing/2014/chart" uri="{C3380CC4-5D6E-409C-BE32-E72D297353CC}">
              <c16:uniqueId val="{00000000-E1A7-4190-BED0-91C87FF0497D}"/>
            </c:ext>
          </c:extLst>
        </c:ser>
        <c:dLbls>
          <c:showLegendKey val="0"/>
          <c:showVal val="0"/>
          <c:showCatName val="0"/>
          <c:showSerName val="0"/>
          <c:showPercent val="0"/>
          <c:showBubbleSize val="0"/>
        </c:dLbls>
        <c:gapWidth val="50"/>
        <c:overlap val="100"/>
        <c:axId val="164700160"/>
        <c:axId val="164701696"/>
      </c:barChart>
      <c:catAx>
        <c:axId val="16470016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4701696"/>
        <c:crosses val="autoZero"/>
        <c:auto val="1"/>
        <c:lblAlgn val="ctr"/>
        <c:lblOffset val="100"/>
        <c:noMultiLvlLbl val="0"/>
      </c:catAx>
      <c:valAx>
        <c:axId val="164701696"/>
        <c:scaling>
          <c:orientation val="minMax"/>
          <c:max val="1"/>
          <c:min val="0"/>
        </c:scaling>
        <c:delete val="0"/>
        <c:axPos val="l"/>
        <c:majorGridlines/>
        <c:numFmt formatCode="0%" sourceLinked="0"/>
        <c:majorTickMark val="out"/>
        <c:minorTickMark val="none"/>
        <c:tickLblPos val="nextTo"/>
        <c:crossAx val="164700160"/>
        <c:crosses val="autoZero"/>
        <c:crossBetween val="between"/>
        <c:majorUnit val="0.1"/>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34731787082834E-2"/>
          <c:y val="2.4804922784001298E-2"/>
          <c:w val="0.93376526821291717"/>
          <c:h val="0.8348425845778582"/>
        </c:manualLayout>
      </c:layout>
      <c:barChart>
        <c:barDir val="col"/>
        <c:grouping val="clustered"/>
        <c:varyColors val="0"/>
        <c:ser>
          <c:idx val="0"/>
          <c:order val="0"/>
          <c:tx>
            <c:strRef>
              <c:f>'5.3'!$H$16</c:f>
              <c:strCache>
                <c:ptCount val="1"/>
                <c:pt idx="0">
                  <c:v>Celková výroba biometanu
včetně ztrát a vlastní spotřeby plynu</c:v>
                </c:pt>
              </c:strCache>
            </c:strRef>
          </c:tx>
          <c:spPr>
            <a:solidFill>
              <a:srgbClr val="9196B0"/>
            </a:solidFill>
          </c:spPr>
          <c:invertIfNegative val="0"/>
          <c:dLbls>
            <c:dLbl>
              <c:idx val="0"/>
              <c:numFmt formatCode="#,##0" sourceLinked="0"/>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extLst>
                <c:ext xmlns:c16="http://schemas.microsoft.com/office/drawing/2014/chart" uri="{C3380CC4-5D6E-409C-BE32-E72D297353CC}">
                  <c16:uniqueId val="{00000001-2709-45C9-9664-5C237C48FE95}"/>
                </c:ext>
              </c:extLst>
            </c:dLbl>
            <c:dLbl>
              <c:idx val="1"/>
              <c:numFmt formatCode="#,##0" sourceLinked="0"/>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extLst>
                <c:ext xmlns:c16="http://schemas.microsoft.com/office/drawing/2014/chart" uri="{C3380CC4-5D6E-409C-BE32-E72D297353CC}">
                  <c16:uniqueId val="{00000002-2709-45C9-9664-5C237C48FE95}"/>
                </c:ext>
              </c:extLst>
            </c:dLbl>
            <c:dLbl>
              <c:idx val="2"/>
              <c:numFmt formatCode="#,##0" sourceLinked="0"/>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extLst>
                <c:ext xmlns:c16="http://schemas.microsoft.com/office/drawing/2014/chart" uri="{C3380CC4-5D6E-409C-BE32-E72D297353CC}">
                  <c16:uniqueId val="{00000003-2709-45C9-9664-5C237C48FE95}"/>
                </c:ext>
              </c:extLst>
            </c:dLbl>
            <c:dLbl>
              <c:idx val="3"/>
              <c:numFmt formatCode="#,##0" sourceLinked="0"/>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extLst>
                <c:ext xmlns:c16="http://schemas.microsoft.com/office/drawing/2014/chart" uri="{C3380CC4-5D6E-409C-BE32-E72D297353CC}">
                  <c16:uniqueId val="{00000004-2709-45C9-9664-5C237C48FE95}"/>
                </c:ext>
              </c:extLst>
            </c:dLbl>
            <c:dLbl>
              <c:idx val="4"/>
              <c:numFmt formatCode="#,##0" sourceLinked="0"/>
              <c:spPr>
                <a:no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09-45C9-9664-5C237C48FE95}"/>
                </c:ext>
              </c:extLst>
            </c:dLbl>
            <c:dLbl>
              <c:idx val="5"/>
              <c:numFmt formatCode="#,##0" sourceLinked="0"/>
              <c:spPr>
                <a:no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09-45C9-9664-5C237C48FE95}"/>
                </c:ext>
              </c:extLst>
            </c:dLbl>
            <c:numFmt formatCode="#,##0" sourceLinked="0"/>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'5.3'!$G$17:$G$22</c:f>
              <c:numCache>
                <c:formatCode>General</c:formatCode>
                <c:ptCount val="6"/>
                <c:pt idx="0">
                  <c:v>2020</c:v>
                </c:pt>
                <c:pt idx="1">
                  <c:v>2021</c:v>
                </c:pt>
                <c:pt idx="2">
                  <c:v>2022</c:v>
                </c:pt>
                <c:pt idx="3">
                  <c:v>2023</c:v>
                </c:pt>
                <c:pt idx="4">
                  <c:v>2024</c:v>
                </c:pt>
                <c:pt idx="5">
                  <c:v>2025</c:v>
                </c:pt>
              </c:numCache>
            </c:numRef>
          </c:cat>
          <c:val>
            <c:numRef>
              <c:f>'5.3'!$H$17:$H$22</c:f>
              <c:numCache>
                <c:formatCode>#\ ##0.0</c:formatCode>
                <c:ptCount val="6"/>
                <c:pt idx="0">
                  <c:v>718.80799999999999</c:v>
                </c:pt>
                <c:pt idx="1">
                  <c:v>1144.1990000000001</c:v>
                </c:pt>
                <c:pt idx="2">
                  <c:v>1300.9480000000001</c:v>
                </c:pt>
                <c:pt idx="3">
                  <c:v>2938.1130299999995</c:v>
                </c:pt>
                <c:pt idx="4">
                  <c:v>7476.2009999999991</c:v>
                </c:pt>
                <c:pt idx="5">
                  <c:v>17219.210999999996</c:v>
                </c:pt>
              </c:numCache>
            </c:numRef>
          </c:val>
          <c:extLst>
            <c:ext xmlns:c16="http://schemas.microsoft.com/office/drawing/2014/chart" uri="{C3380CC4-5D6E-409C-BE32-E72D297353CC}">
              <c16:uniqueId val="{00000000-2709-45C9-9664-5C237C48FE95}"/>
            </c:ext>
          </c:extLst>
        </c:ser>
        <c:dLbls>
          <c:showLegendKey val="0"/>
          <c:showVal val="0"/>
          <c:showCatName val="0"/>
          <c:showSerName val="0"/>
          <c:showPercent val="0"/>
          <c:showBubbleSize val="0"/>
        </c:dLbls>
        <c:gapWidth val="50"/>
        <c:overlap val="100"/>
        <c:axId val="164726272"/>
        <c:axId val="164727808"/>
      </c:barChart>
      <c:catAx>
        <c:axId val="16472627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64727808"/>
        <c:crosses val="autoZero"/>
        <c:auto val="1"/>
        <c:lblAlgn val="ctr"/>
        <c:lblOffset val="100"/>
        <c:noMultiLvlLbl val="0"/>
      </c:catAx>
      <c:valAx>
        <c:axId val="164727808"/>
        <c:scaling>
          <c:orientation val="minMax"/>
        </c:scaling>
        <c:delete val="0"/>
        <c:axPos val="l"/>
        <c:majorGridlines/>
        <c:numFmt formatCode="#,##0" sourceLinked="0"/>
        <c:majorTickMark val="out"/>
        <c:minorTickMark val="none"/>
        <c:tickLblPos val="nextTo"/>
        <c:crossAx val="16472627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800" b="1" i="0" u="none" strike="noStrike" kern="1200" baseline="0">
                <a:solidFill>
                  <a:srgbClr val="1A3366"/>
                </a:solidFill>
                <a:latin typeface="+mn-lt"/>
                <a:ea typeface="+mn-ea"/>
                <a:cs typeface="+mn-cs"/>
              </a:defRPr>
            </a:pPr>
            <a:r>
              <a:rPr lang="cs-CZ" sz="1000" b="1">
                <a:solidFill>
                  <a:schemeClr val="tx2"/>
                </a:solidFill>
              </a:rPr>
              <a:t>Meziroční porovnání měsíčních skutečných spotřeb </a:t>
            </a:r>
            <a:r>
              <a:rPr lang="cs-CZ" sz="1000" b="1" i="0" u="none" strike="noStrike" kern="1200" baseline="0">
                <a:solidFill>
                  <a:schemeClr val="tx2"/>
                </a:solidFill>
                <a:latin typeface="+mn-lt"/>
                <a:ea typeface="+mn-ea"/>
                <a:cs typeface="+mn-cs"/>
              </a:rPr>
              <a:t>plynu (mil. m</a:t>
            </a:r>
            <a:r>
              <a:rPr lang="cs-CZ"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c:rich>
      </c:tx>
      <c:layout>
        <c:manualLayout>
          <c:xMode val="edge"/>
          <c:yMode val="edge"/>
          <c:x val="2.1654453779347532E-3"/>
          <c:y val="0"/>
        </c:manualLayout>
      </c:layout>
      <c:overlay val="0"/>
    </c:title>
    <c:autoTitleDeleted val="0"/>
    <c:plotArea>
      <c:layout>
        <c:manualLayout>
          <c:layoutTarget val="inner"/>
          <c:xMode val="edge"/>
          <c:yMode val="edge"/>
          <c:x val="0.10658849967898235"/>
          <c:y val="0.18172830574909712"/>
          <c:w val="0.88968293232171858"/>
          <c:h val="0.57563443114502333"/>
        </c:manualLayout>
      </c:layout>
      <c:lineChart>
        <c:grouping val="standard"/>
        <c:varyColors val="0"/>
        <c:ser>
          <c:idx val="1"/>
          <c:order val="0"/>
          <c:tx>
            <c:strRef>
              <c:f>'6.1'!$O$8</c:f>
              <c:strCache>
                <c:ptCount val="1"/>
                <c:pt idx="0">
                  <c:v>2024</c:v>
                </c:pt>
              </c:strCache>
            </c:strRef>
          </c:tx>
          <c:spPr>
            <a:ln w="19050">
              <a:solidFill>
                <a:srgbClr val="1A3366"/>
              </a:solidFill>
            </a:ln>
          </c:spPr>
          <c:marker>
            <c:symbol val="none"/>
          </c:marker>
          <c:cat>
            <c:strRef>
              <c:f>'6.1'!$M$9:$M$20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'6.1'!$O$9:$O$20</c:f>
              <c:numCache>
                <c:formatCode>#\ ##0.0</c:formatCode>
                <c:ptCount val="12"/>
                <c:pt idx="0">
                  <c:v>1051.8346482870036</c:v>
                </c:pt>
                <c:pt idx="1">
                  <c:v>707.92628525791281</c:v>
                </c:pt>
                <c:pt idx="2">
                  <c:v>654.98157099440459</c:v>
                </c:pt>
                <c:pt idx="3">
                  <c:v>474.77884731326793</c:v>
                </c:pt>
                <c:pt idx="4">
                  <c:v>326.60814702353287</c:v>
                </c:pt>
                <c:pt idx="5">
                  <c:v>294.06976580600639</c:v>
                </c:pt>
                <c:pt idx="6">
                  <c:v>269.85842491569696</c:v>
                </c:pt>
                <c:pt idx="7">
                  <c:v>280.15222038277369</c:v>
                </c:pt>
                <c:pt idx="8">
                  <c:v>336.544451438115</c:v>
                </c:pt>
                <c:pt idx="9">
                  <c:v>555.18162526233971</c:v>
                </c:pt>
                <c:pt idx="10">
                  <c:v>865.4774527318192</c:v>
                </c:pt>
                <c:pt idx="11">
                  <c:v>949.24370870291034</c:v>
                </c:pt>
              </c:numCache>
            </c:numRef>
          </c:val>
          <c:smooth val="0"/>
          <c:extLst>
            <c:ext xmlns:c16="http://schemas.microsoft.com/office/drawing/2014/chart" uri="{C3380CC4-5D6E-409C-BE32-E72D297353CC}">
              <c16:uniqueId val="{00000000-E4F4-49CC-9AB5-7A38A25140F6}"/>
            </c:ext>
          </c:extLst>
        </c:ser>
        <c:ser>
          <c:idx val="0"/>
          <c:order val="1"/>
          <c:tx>
            <c:strRef>
              <c:f>'6.1'!$N$8</c:f>
              <c:strCache>
                <c:ptCount val="1"/>
                <c:pt idx="0">
                  <c:v>2025</c:v>
                </c:pt>
              </c:strCache>
            </c:strRef>
          </c:tx>
          <c:spPr>
            <a:ln w="19050">
              <a:solidFill>
                <a:srgbClr val="C00000"/>
              </a:solidFill>
            </a:ln>
          </c:spPr>
          <c:marker>
            <c:symbol val="none"/>
          </c:marker>
          <c:cat>
            <c:strRef>
              <c:f>'6.1'!$M$9:$M$20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'6.1'!$N$9:$N$20</c:f>
              <c:numCache>
                <c:formatCode>#\ ##0.0</c:formatCode>
                <c:ptCount val="12"/>
                <c:pt idx="0">
                  <c:v>1044.1231458692557</c:v>
                </c:pt>
                <c:pt idx="1">
                  <c:v>961.93776684198417</c:v>
                </c:pt>
                <c:pt idx="2">
                  <c:v>750.99543483566788</c:v>
                </c:pt>
                <c:pt idx="3">
                  <c:v>502.89818413239283</c:v>
                </c:pt>
                <c:pt idx="4">
                  <c:v>414.64388831417494</c:v>
                </c:pt>
                <c:pt idx="5">
                  <c:v>299.40920238396802</c:v>
                </c:pt>
                <c:pt idx="6">
                  <c:v>294.89504768843807</c:v>
                </c:pt>
                <c:pt idx="7">
                  <c:v>268.41715528838796</c:v>
                </c:pt>
                <c:pt idx="8">
                  <c:v>320.26533562107511</c:v>
                </c:pt>
                <c:pt idx="9">
                  <c:v>605.48971788701988</c:v>
                </c:pt>
                <c:pt idx="10">
                  <c:v>806.07068673837307</c:v>
                </c:pt>
                <c:pt idx="11">
                  <c:v>938.44402379024746</c:v>
                </c:pt>
              </c:numCache>
            </c:numRef>
          </c:val>
          <c:smooth val="0"/>
          <c:extLst>
            <c:ext xmlns:c16="http://schemas.microsoft.com/office/drawing/2014/chart" uri="{C3380CC4-5D6E-409C-BE32-E72D297353CC}">
              <c16:uniqueId val="{00000001-E4F4-49CC-9AB5-7A38A25140F6}"/>
            </c:ext>
          </c:extLst>
        </c:ser>
        <c:dLbls>
          <c:showLegendKey val="0"/>
          <c:showVal val="0"/>
          <c:showCatName val="0"/>
          <c:showSerName val="0"/>
          <c:showPercent val="0"/>
          <c:showBubbleSize val="0"/>
        </c:dLbls>
        <c:smooth val="0"/>
        <c:axId val="167740160"/>
        <c:axId val="167741696"/>
      </c:lineChart>
      <c:catAx>
        <c:axId val="167740160"/>
        <c:scaling>
          <c:orientation val="minMax"/>
        </c:scaling>
        <c:delete val="0"/>
        <c:axPos val="b"/>
        <c:numFmt formatCode="General" sourceLinked="0"/>
        <c:majorTickMark val="none"/>
        <c:minorTickMark val="none"/>
        <c:tickLblPos val="nextTo"/>
        <c:txPr>
          <a:bodyPr rot="-5400000" vert="horz"/>
          <a:lstStyle/>
          <a:p>
            <a:pPr>
              <a:defRPr>
                <a:solidFill>
                  <a:sysClr val="windowText" lastClr="000000"/>
                </a:solidFill>
              </a:defRPr>
            </a:pPr>
            <a:endParaRPr lang="cs-CZ"/>
          </a:p>
        </c:txPr>
        <c:crossAx val="167741696"/>
        <c:crosses val="autoZero"/>
        <c:auto val="1"/>
        <c:lblAlgn val="ctr"/>
        <c:lblOffset val="100"/>
        <c:noMultiLvlLbl val="0"/>
      </c:catAx>
      <c:valAx>
        <c:axId val="167741696"/>
        <c:scaling>
          <c:orientation val="minMax"/>
        </c:scaling>
        <c:delete val="0"/>
        <c:axPos val="l"/>
        <c:majorGridlines/>
        <c:numFmt formatCode="#,##0" sourceLinked="0"/>
        <c:majorTickMark val="out"/>
        <c:minorTickMark val="none"/>
        <c:tickLblPos val="nextTo"/>
        <c:crossAx val="167740160"/>
        <c:crosses val="autoZero"/>
        <c:crossBetween val="midCat"/>
        <c:majorUnit val="150"/>
      </c:valAx>
    </c:plotArea>
    <c:legend>
      <c:legendPos val="b"/>
      <c:layout>
        <c:manualLayout>
          <c:xMode val="edge"/>
          <c:yMode val="edge"/>
          <c:x val="5.7382290995376737E-4"/>
          <c:y val="0.94328920959183504"/>
          <c:w val="0.43886349407262237"/>
          <c:h val="5.1551007485931964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l">
              <a:defRPr sz="1000" b="1" i="0" u="none" strike="noStrike" kern="1200" spc="0" baseline="0">
                <a:solidFill>
                  <a:schemeClr val="tx2"/>
                </a:solidFill>
                <a:latin typeface="+mn-lt"/>
                <a:ea typeface="+mn-ea"/>
                <a:cs typeface="+mn-cs"/>
              </a:defRPr>
            </a:pPr>
            <a:r>
              <a:rPr lang="cs-CZ" sz="1000" b="1">
                <a:solidFill>
                  <a:schemeClr val="tx2"/>
                </a:solidFill>
              </a:rPr>
              <a:t>Změna objemu skutečné spotřeby plynu roku 2025 k roku</a:t>
            </a:r>
            <a:r>
              <a:rPr lang="en-US" sz="1000" b="1">
                <a:solidFill>
                  <a:schemeClr val="tx2"/>
                </a:solidFill>
              </a:rPr>
              <a:t> 20</a:t>
            </a:r>
            <a:r>
              <a:rPr lang="cs-CZ" sz="1000" b="1">
                <a:solidFill>
                  <a:schemeClr val="tx2"/>
                </a:solidFill>
              </a:rPr>
              <a:t>24 </a:t>
            </a:r>
            <a:r>
              <a:rPr lang="cs-CZ" sz="1000" b="1" i="0" u="none" strike="noStrike" baseline="0">
                <a:effectLst/>
              </a:rPr>
              <a:t>(mil. m</a:t>
            </a:r>
            <a:r>
              <a:rPr lang="cs-CZ" sz="1000" b="1" i="0" u="none" strike="noStrike" baseline="30000">
                <a:effectLst/>
              </a:rPr>
              <a:t>3</a:t>
            </a:r>
            <a:r>
              <a:rPr lang="cs-CZ" sz="1000" b="1" i="0" u="none" strike="noStrike" baseline="0">
                <a:effectLst/>
              </a:rPr>
              <a:t>)</a:t>
            </a:r>
            <a:endParaRPr lang="cs-CZ" sz="1000" b="1">
              <a:solidFill>
                <a:schemeClr val="tx2"/>
              </a:solidFill>
            </a:endParaRPr>
          </a:p>
        </c:rich>
      </c:tx>
      <c:layout>
        <c:manualLayout>
          <c:xMode val="edge"/>
          <c:yMode val="edge"/>
          <c:x val="9.2516884891523333E-4"/>
          <c:y val="3.6786708768002982E-2"/>
        </c:manualLayout>
      </c:layout>
      <c:overlay val="0"/>
      <c:spPr>
        <a:noFill/>
        <a:ln>
          <a:noFill/>
        </a:ln>
        <a:effectLst/>
      </c:spPr>
      <c:txPr>
        <a:bodyPr rot="0" spcFirstLastPara="1" vertOverflow="ellipsis" vert="horz" wrap="square" anchor="ctr" anchorCtr="1"/>
        <a:lstStyle/>
        <a:p>
          <a:pPr algn="l">
            <a:defRPr sz="1000" b="1" i="0" u="none" strike="noStrike" kern="1200" spc="0" baseline="0">
              <a:solidFill>
                <a:schemeClr val="tx2"/>
              </a:solidFill>
              <a:latin typeface="+mn-lt"/>
              <a:ea typeface="+mn-ea"/>
              <a:cs typeface="+mn-cs"/>
            </a:defRPr>
          </a:pPr>
          <a:endParaRPr lang="cs-CZ"/>
        </a:p>
      </c:txPr>
    </c:title>
    <c:autoTitleDeleted val="0"/>
    <c:plotArea>
      <c:layout>
        <c:manualLayout>
          <c:layoutTarget val="inner"/>
          <c:xMode val="edge"/>
          <c:yMode val="edge"/>
          <c:x val="0.10715118471628553"/>
          <c:y val="0.18402817468160154"/>
          <c:w val="0.881517367154385"/>
          <c:h val="0.62640984689453549"/>
        </c:manualLayout>
      </c:layout>
      <c:barChart>
        <c:barDir val="col"/>
        <c:grouping val="clustered"/>
        <c:varyColors val="0"/>
        <c:ser>
          <c:idx val="0"/>
          <c:order val="0"/>
          <c:tx>
            <c:strRef>
              <c:f>'6.1'!$P$8</c:f>
              <c:strCache>
                <c:ptCount val="1"/>
                <c:pt idx="0">
                  <c:v>Rozdíl</c:v>
                </c:pt>
              </c:strCache>
            </c:strRef>
          </c:tx>
          <c:spPr>
            <a:solidFill>
              <a:schemeClr val="tx2"/>
            </a:solidFill>
            <a:ln>
              <a:noFill/>
            </a:ln>
            <a:effectLst/>
          </c:spPr>
          <c:invertIfNegative val="0"/>
          <c:dPt>
            <c:idx val="0"/>
            <c:invertIfNegative val="0"/>
            <c:bubble3D val="0"/>
            <c:extLst>
              <c:ext xmlns:c16="http://schemas.microsoft.com/office/drawing/2014/chart" uri="{C3380CC4-5D6E-409C-BE32-E72D297353CC}">
                <c16:uniqueId val="{00000000-7A2F-4DB1-A70A-160D18227FDB}"/>
              </c:ext>
            </c:extLst>
          </c:dPt>
          <c:dPt>
            <c:idx val="1"/>
            <c:invertIfNegative val="0"/>
            <c:bubble3D val="0"/>
            <c:extLst>
              <c:ext xmlns:c16="http://schemas.microsoft.com/office/drawing/2014/chart" uri="{C3380CC4-5D6E-409C-BE32-E72D297353CC}">
                <c16:uniqueId val="{00000001-7A2F-4DB1-A70A-160D18227FDB}"/>
              </c:ext>
            </c:extLst>
          </c:dPt>
          <c:dPt>
            <c:idx val="2"/>
            <c:invertIfNegative val="0"/>
            <c:bubble3D val="0"/>
            <c:extLst>
              <c:ext xmlns:c16="http://schemas.microsoft.com/office/drawing/2014/chart" uri="{C3380CC4-5D6E-409C-BE32-E72D297353CC}">
                <c16:uniqueId val="{00000002-7A2F-4DB1-A70A-160D18227FDB}"/>
              </c:ext>
            </c:extLst>
          </c:dPt>
          <c:dPt>
            <c:idx val="4"/>
            <c:invertIfNegative val="0"/>
            <c:bubble3D val="0"/>
            <c:extLst>
              <c:ext xmlns:c16="http://schemas.microsoft.com/office/drawing/2014/chart" uri="{C3380CC4-5D6E-409C-BE32-E72D297353CC}">
                <c16:uniqueId val="{00000003-7A2F-4DB1-A70A-160D18227FDB}"/>
              </c:ext>
            </c:extLst>
          </c:dPt>
          <c:dPt>
            <c:idx val="6"/>
            <c:invertIfNegative val="0"/>
            <c:bubble3D val="0"/>
            <c:extLst>
              <c:ext xmlns:c16="http://schemas.microsoft.com/office/drawing/2014/chart" uri="{C3380CC4-5D6E-409C-BE32-E72D297353CC}">
                <c16:uniqueId val="{00000004-7A2F-4DB1-A70A-160D18227FDB}"/>
              </c:ext>
            </c:extLst>
          </c:dPt>
          <c:dPt>
            <c:idx val="7"/>
            <c:invertIfNegative val="0"/>
            <c:bubble3D val="0"/>
            <c:extLst>
              <c:ext xmlns:c16="http://schemas.microsoft.com/office/drawing/2014/chart" uri="{C3380CC4-5D6E-409C-BE32-E72D297353CC}">
                <c16:uniqueId val="{00000005-7A2F-4DB1-A70A-160D18227FDB}"/>
              </c:ext>
            </c:extLst>
          </c:dPt>
          <c:dPt>
            <c:idx val="8"/>
            <c:invertIfNegative val="0"/>
            <c:bubble3D val="0"/>
            <c:extLst>
              <c:ext xmlns:c16="http://schemas.microsoft.com/office/drawing/2014/chart" uri="{C3380CC4-5D6E-409C-BE32-E72D297353CC}">
                <c16:uniqueId val="{00000006-7A2F-4DB1-A70A-160D18227FDB}"/>
              </c:ext>
            </c:extLst>
          </c:dPt>
          <c:dPt>
            <c:idx val="9"/>
            <c:invertIfNegative val="0"/>
            <c:bubble3D val="0"/>
            <c:extLst>
              <c:ext xmlns:c16="http://schemas.microsoft.com/office/drawing/2014/chart" uri="{C3380CC4-5D6E-409C-BE32-E72D297353CC}">
                <c16:uniqueId val="{00000007-7A2F-4DB1-A70A-160D18227FDB}"/>
              </c:ext>
            </c:extLst>
          </c:dPt>
          <c:dPt>
            <c:idx val="10"/>
            <c:invertIfNegative val="0"/>
            <c:bubble3D val="0"/>
            <c:extLst>
              <c:ext xmlns:c16="http://schemas.microsoft.com/office/drawing/2014/chart" uri="{C3380CC4-5D6E-409C-BE32-E72D297353CC}">
                <c16:uniqueId val="{00000008-7A2F-4DB1-A70A-160D18227FDB}"/>
              </c:ext>
            </c:extLst>
          </c:dPt>
          <c:dPt>
            <c:idx val="11"/>
            <c:invertIfNegative val="0"/>
            <c:bubble3D val="0"/>
            <c:extLst>
              <c:ext xmlns:c16="http://schemas.microsoft.com/office/drawing/2014/chart" uri="{C3380CC4-5D6E-409C-BE32-E72D297353CC}">
                <c16:uniqueId val="{00000009-7A2F-4DB1-A70A-160D18227FDB}"/>
              </c:ext>
            </c:extLst>
          </c:dPt>
          <c:dLbls>
            <c:dLbl>
              <c:idx val="0"/>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0-7A2F-4DB1-A70A-160D18227FDB}"/>
                </c:ext>
              </c:extLst>
            </c:dLbl>
            <c:dLbl>
              <c:idx val="1"/>
              <c:spPr>
                <a:no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1-7A2F-4DB1-A70A-160D18227FDB}"/>
                </c:ext>
              </c:extLst>
            </c:dLbl>
            <c:dLbl>
              <c:idx val="2"/>
              <c:spPr>
                <a:no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2-7A2F-4DB1-A70A-160D18227FDB}"/>
                </c:ext>
              </c:extLst>
            </c:dLbl>
            <c:dLbl>
              <c:idx val="3"/>
              <c:layout>
                <c:manualLayout>
                  <c:x val="0"/>
                  <c:y val="1.3738382509258719E-2"/>
                </c:manualLayout>
              </c:layout>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14-4B12-AE70-FC3F458A8CF5}"/>
                </c:ext>
              </c:extLst>
            </c:dLbl>
            <c:dLbl>
              <c:idx val="4"/>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2F-4DB1-A70A-160D18227FDB}"/>
                </c:ext>
              </c:extLst>
            </c:dLbl>
            <c:dLbl>
              <c:idx val="5"/>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7B-4382-B986-EF3829BD8B43}"/>
                </c:ext>
              </c:extLst>
            </c:dLbl>
            <c:dLbl>
              <c:idx val="6"/>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2F-4DB1-A70A-160D18227FDB}"/>
                </c:ext>
              </c:extLst>
            </c:dLbl>
            <c:dLbl>
              <c:idx val="7"/>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2F-4DB1-A70A-160D18227FDB}"/>
                </c:ext>
              </c:extLst>
            </c:dLbl>
            <c:dLbl>
              <c:idx val="8"/>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2F-4DB1-A70A-160D18227FDB}"/>
                </c:ext>
              </c:extLst>
            </c:dLbl>
            <c:dLbl>
              <c:idx val="9"/>
              <c:layout>
                <c:manualLayout>
                  <c:x val="0"/>
                  <c:y val="9.532894313082579E-3"/>
                </c:manualLayout>
              </c:layout>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2F-4DB1-A70A-160D18227FDB}"/>
                </c:ext>
              </c:extLst>
            </c:dLbl>
            <c:dLbl>
              <c:idx val="10"/>
              <c:layout>
                <c:manualLayout>
                  <c:x val="-1.3849387724316254E-16"/>
                  <c:y val="1.0797267182435453E-2"/>
                </c:manualLayout>
              </c:layout>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2F-4DB1-A70A-160D18227FDB}"/>
                </c:ext>
              </c:extLst>
            </c:dLbl>
            <c:dLbl>
              <c:idx val="11"/>
              <c:layout>
                <c:manualLayout>
                  <c:x val="-1.3849387724316254E-16"/>
                  <c:y val="-9.0550908729659704E-3"/>
                </c:manualLayout>
              </c:layout>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A2F-4DB1-A70A-160D18227FDB}"/>
                </c:ext>
              </c:extLst>
            </c:dLbl>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'6.1'!$M$9:$M$20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'6.1'!$P$9:$P$20</c:f>
              <c:numCache>
                <c:formatCode>#\ ##0.0</c:formatCode>
                <c:ptCount val="12"/>
                <c:pt idx="0">
                  <c:v>-7.7115024177478517</c:v>
                </c:pt>
                <c:pt idx="1">
                  <c:v>254.01148158407136</c:v>
                </c:pt>
                <c:pt idx="2">
                  <c:v>96.013863841263287</c:v>
                </c:pt>
                <c:pt idx="3">
                  <c:v>28.119336819124896</c:v>
                </c:pt>
                <c:pt idx="4">
                  <c:v>88.035741290642079</c:v>
                </c:pt>
                <c:pt idx="5">
                  <c:v>5.3394365779616351</c:v>
                </c:pt>
                <c:pt idx="6">
                  <c:v>25.036622772741111</c:v>
                </c:pt>
                <c:pt idx="7">
                  <c:v>-11.735065094385732</c:v>
                </c:pt>
                <c:pt idx="8">
                  <c:v>-16.279115817039894</c:v>
                </c:pt>
                <c:pt idx="9">
                  <c:v>50.308092624680171</c:v>
                </c:pt>
                <c:pt idx="10">
                  <c:v>-59.406765993446129</c:v>
                </c:pt>
                <c:pt idx="11">
                  <c:v>-10.799684912662883</c:v>
                </c:pt>
              </c:numCache>
            </c:numRef>
          </c:val>
          <c:extLst>
            <c:ext xmlns:c16="http://schemas.microsoft.com/office/drawing/2014/chart" uri="{C3380CC4-5D6E-409C-BE32-E72D297353CC}">
              <c16:uniqueId val="{0000000A-7A2F-4DB1-A70A-160D18227FDB}"/>
            </c:ext>
          </c:extLst>
        </c:ser>
        <c:dLbls>
          <c:showLegendKey val="0"/>
          <c:showVal val="0"/>
          <c:showCatName val="0"/>
          <c:showSerName val="0"/>
          <c:showPercent val="0"/>
          <c:showBubbleSize val="0"/>
        </c:dLbls>
        <c:gapWidth val="50"/>
        <c:overlap val="100"/>
        <c:axId val="167763328"/>
        <c:axId val="169346176"/>
      </c:barChart>
      <c:catAx>
        <c:axId val="167763328"/>
        <c:scaling>
          <c:orientation val="minMax"/>
        </c:scaling>
        <c:delete val="0"/>
        <c:axPos val="b"/>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cs-CZ"/>
          </a:p>
        </c:txPr>
        <c:crossAx val="169346176"/>
        <c:crosses val="autoZero"/>
        <c:auto val="1"/>
        <c:lblAlgn val="ctr"/>
        <c:lblOffset val="100"/>
        <c:noMultiLvlLbl val="0"/>
      </c:catAx>
      <c:valAx>
        <c:axId val="169346176"/>
        <c:scaling>
          <c:orientation val="minMax"/>
          <c:max val="300"/>
          <c:min val="-1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crossAx val="167763328"/>
        <c:crosses val="autoZero"/>
        <c:crossBetween val="between"/>
        <c:majorUnit val="5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0"/>
    <c:plotArea>
      <c:layout>
        <c:manualLayout>
          <c:layoutTarget val="inner"/>
          <c:xMode val="edge"/>
          <c:yMode val="edge"/>
          <c:x val="0.10750547163262983"/>
          <c:y val="1.8831220565843985E-2"/>
          <c:w val="0.85339912146632546"/>
          <c:h val="0.8513008569101661"/>
        </c:manualLayout>
      </c:layout>
      <c:barChart>
        <c:barDir val="col"/>
        <c:grouping val="clustered"/>
        <c:varyColors val="0"/>
        <c:ser>
          <c:idx val="0"/>
          <c:order val="0"/>
          <c:tx>
            <c:strRef>
              <c:f>'3.1'!$P$5</c:f>
              <c:strCache>
                <c:ptCount val="1"/>
                <c:pt idx="0">
                  <c:v>ze ZP</c:v>
                </c:pt>
              </c:strCache>
            </c:strRef>
          </c:tx>
          <c:spPr>
            <a:solidFill>
              <a:schemeClr val="tx2"/>
            </a:solidFill>
          </c:spPr>
          <c:invertIfNegative val="0"/>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'3.1'!$P$6:$P$370</c:f>
              <c:numCache>
                <c:formatCode>#,##0</c:formatCode>
                <c:ptCount val="365"/>
                <c:pt idx="0">
                  <c:v>14267.23</c:v>
                </c:pt>
                <c:pt idx="1">
                  <c:v>16764.794000000002</c:v>
                </c:pt>
                <c:pt idx="2">
                  <c:v>18806.165000000001</c:v>
                </c:pt>
                <c:pt idx="3">
                  <c:v>17735.95</c:v>
                </c:pt>
                <c:pt idx="4">
                  <c:v>18061.057000000001</c:v>
                </c:pt>
                <c:pt idx="5">
                  <c:v>16895.735000000001</c:v>
                </c:pt>
                <c:pt idx="6">
                  <c:v>16233.97</c:v>
                </c:pt>
                <c:pt idx="7">
                  <c:v>16280.243</c:v>
                </c:pt>
                <c:pt idx="8">
                  <c:v>17984.069</c:v>
                </c:pt>
                <c:pt idx="9">
                  <c:v>20068.418000000001</c:v>
                </c:pt>
                <c:pt idx="10">
                  <c:v>18564.831999999999</c:v>
                </c:pt>
                <c:pt idx="11">
                  <c:v>20213.322</c:v>
                </c:pt>
                <c:pt idx="12">
                  <c:v>23033.933000000001</c:v>
                </c:pt>
                <c:pt idx="13">
                  <c:v>21437.981</c:v>
                </c:pt>
                <c:pt idx="14">
                  <c:v>24166.798999999999</c:v>
                </c:pt>
                <c:pt idx="15">
                  <c:v>22254.737000000001</c:v>
                </c:pt>
                <c:pt idx="16">
                  <c:v>22201.256000000001</c:v>
                </c:pt>
                <c:pt idx="17">
                  <c:v>21098.382000000001</c:v>
                </c:pt>
                <c:pt idx="18">
                  <c:v>20924.126</c:v>
                </c:pt>
                <c:pt idx="19">
                  <c:v>22834.319</c:v>
                </c:pt>
                <c:pt idx="20">
                  <c:v>25430.031999999999</c:v>
                </c:pt>
                <c:pt idx="21">
                  <c:v>26595.937000000002</c:v>
                </c:pt>
                <c:pt idx="22">
                  <c:v>20718.566999999999</c:v>
                </c:pt>
                <c:pt idx="23">
                  <c:v>17399.477999999999</c:v>
                </c:pt>
                <c:pt idx="24">
                  <c:v>12937.541999999999</c:v>
                </c:pt>
                <c:pt idx="25">
                  <c:v>13113.534</c:v>
                </c:pt>
                <c:pt idx="26">
                  <c:v>10108.671</c:v>
                </c:pt>
                <c:pt idx="27">
                  <c:v>9954.7199999999993</c:v>
                </c:pt>
                <c:pt idx="28">
                  <c:v>12447.812</c:v>
                </c:pt>
                <c:pt idx="29">
                  <c:v>12699.566999999999</c:v>
                </c:pt>
                <c:pt idx="30">
                  <c:v>15994.987999999999</c:v>
                </c:pt>
                <c:pt idx="31">
                  <c:v>15067.023999999999</c:v>
                </c:pt>
                <c:pt idx="32">
                  <c:v>15947.691999999999</c:v>
                </c:pt>
                <c:pt idx="33">
                  <c:v>20472.145</c:v>
                </c:pt>
                <c:pt idx="34">
                  <c:v>20325.582999999999</c:v>
                </c:pt>
                <c:pt idx="35">
                  <c:v>21629.766</c:v>
                </c:pt>
                <c:pt idx="36">
                  <c:v>20081.36</c:v>
                </c:pt>
                <c:pt idx="37">
                  <c:v>15381.922</c:v>
                </c:pt>
                <c:pt idx="38">
                  <c:v>14651.022000000001</c:v>
                </c:pt>
                <c:pt idx="39">
                  <c:v>15262.744000000001</c:v>
                </c:pt>
                <c:pt idx="40">
                  <c:v>18246.679</c:v>
                </c:pt>
                <c:pt idx="41">
                  <c:v>20085.769</c:v>
                </c:pt>
                <c:pt idx="42">
                  <c:v>21515.863000000001</c:v>
                </c:pt>
                <c:pt idx="43">
                  <c:v>25970.929</c:v>
                </c:pt>
                <c:pt idx="44">
                  <c:v>26888.276999999998</c:v>
                </c:pt>
                <c:pt idx="45">
                  <c:v>25938.805</c:v>
                </c:pt>
                <c:pt idx="46">
                  <c:v>23187.574000000001</c:v>
                </c:pt>
                <c:pt idx="47">
                  <c:v>24480.417000000001</c:v>
                </c:pt>
                <c:pt idx="48">
                  <c:v>29884.828000000001</c:v>
                </c:pt>
                <c:pt idx="49">
                  <c:v>29244.01</c:v>
                </c:pt>
                <c:pt idx="50">
                  <c:v>24707.894</c:v>
                </c:pt>
                <c:pt idx="51">
                  <c:v>18716.116999999998</c:v>
                </c:pt>
                <c:pt idx="52">
                  <c:v>15461.465</c:v>
                </c:pt>
                <c:pt idx="53">
                  <c:v>15420.583000000001</c:v>
                </c:pt>
                <c:pt idx="54">
                  <c:v>15259.084999999999</c:v>
                </c:pt>
                <c:pt idx="55">
                  <c:v>15585.924000000001</c:v>
                </c:pt>
                <c:pt idx="56">
                  <c:v>15254.554</c:v>
                </c:pt>
                <c:pt idx="57">
                  <c:v>16279.391</c:v>
                </c:pt>
                <c:pt idx="58">
                  <c:v>14658.35</c:v>
                </c:pt>
                <c:pt idx="59">
                  <c:v>9417.2199999999993</c:v>
                </c:pt>
                <c:pt idx="60">
                  <c:v>9476.9120000000003</c:v>
                </c:pt>
                <c:pt idx="61">
                  <c:v>9662.5049999999992</c:v>
                </c:pt>
                <c:pt idx="62">
                  <c:v>10036.549000000001</c:v>
                </c:pt>
                <c:pt idx="63">
                  <c:v>10013.687</c:v>
                </c:pt>
                <c:pt idx="64">
                  <c:v>8043.5720000000001</c:v>
                </c:pt>
                <c:pt idx="65">
                  <c:v>4512.6629999999996</c:v>
                </c:pt>
                <c:pt idx="66">
                  <c:v>3333.8150000000001</c:v>
                </c:pt>
                <c:pt idx="67">
                  <c:v>3178.48</c:v>
                </c:pt>
                <c:pt idx="68">
                  <c:v>3874.2269999999999</c:v>
                </c:pt>
                <c:pt idx="69">
                  <c:v>3996.1060000000002</c:v>
                </c:pt>
                <c:pt idx="70">
                  <c:v>7431.8680000000004</c:v>
                </c:pt>
                <c:pt idx="71">
                  <c:v>11947.373</c:v>
                </c:pt>
                <c:pt idx="72">
                  <c:v>12511.536</c:v>
                </c:pt>
                <c:pt idx="73">
                  <c:v>10341.777</c:v>
                </c:pt>
                <c:pt idx="74">
                  <c:v>10073.547</c:v>
                </c:pt>
                <c:pt idx="75">
                  <c:v>9562.5419999999995</c:v>
                </c:pt>
                <c:pt idx="76">
                  <c:v>15029.083000000001</c:v>
                </c:pt>
                <c:pt idx="77">
                  <c:v>16139.375</c:v>
                </c:pt>
                <c:pt idx="78">
                  <c:v>6527.4790000000003</c:v>
                </c:pt>
                <c:pt idx="79">
                  <c:v>2183.5430000000001</c:v>
                </c:pt>
                <c:pt idx="80">
                  <c:v>0</c:v>
                </c:pt>
                <c:pt idx="81">
                  <c:v>0</c:v>
                </c:pt>
                <c:pt idx="82">
                  <c:v>459.97199999999998</c:v>
                </c:pt>
                <c:pt idx="83">
                  <c:v>1198.6959999999999</c:v>
                </c:pt>
                <c:pt idx="84">
                  <c:v>2321.1460000000002</c:v>
                </c:pt>
                <c:pt idx="85">
                  <c:v>4692.5519999999997</c:v>
                </c:pt>
                <c:pt idx="86">
                  <c:v>1762.7329999999999</c:v>
                </c:pt>
                <c:pt idx="87">
                  <c:v>357.87099999999998</c:v>
                </c:pt>
                <c:pt idx="88">
                  <c:v>0</c:v>
                </c:pt>
                <c:pt idx="89">
                  <c:v>242.15600000000001</c:v>
                </c:pt>
                <c:pt idx="90">
                  <c:v>0</c:v>
                </c:pt>
                <c:pt idx="91">
                  <c:v>0</c:v>
                </c:pt>
                <c:pt idx="92">
                  <c:v>0</c:v>
                </c:pt>
                <c:pt idx="93">
                  <c:v>0</c:v>
                </c:pt>
                <c:pt idx="94">
                  <c:v>0</c:v>
                </c:pt>
                <c:pt idx="95">
                  <c:v>0</c:v>
                </c:pt>
                <c:pt idx="96">
                  <c:v>0</c:v>
                </c:pt>
                <c:pt idx="97">
                  <c:v>3351.8620000000001</c:v>
                </c:pt>
                <c:pt idx="98">
                  <c:v>4867.3770000000004</c:v>
                </c:pt>
                <c:pt idx="99">
                  <c:v>1985.953</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20.02</c:v>
                </c:pt>
                <c:pt idx="119">
                  <c:v>0</c:v>
                </c:pt>
                <c:pt idx="120">
                  <c:v>0</c:v>
                </c:pt>
                <c:pt idx="121">
                  <c:v>22.356999999999999</c:v>
                </c:pt>
                <c:pt idx="122">
                  <c:v>0</c:v>
                </c:pt>
                <c:pt idx="123">
                  <c:v>0</c:v>
                </c:pt>
                <c:pt idx="124">
                  <c:v>0</c:v>
                </c:pt>
                <c:pt idx="125">
                  <c:v>11.09</c:v>
                </c:pt>
                <c:pt idx="126">
                  <c:v>1184.192</c:v>
                </c:pt>
                <c:pt idx="127">
                  <c:v>2642.107</c:v>
                </c:pt>
                <c:pt idx="128">
                  <c:v>3214.777</c:v>
                </c:pt>
                <c:pt idx="129">
                  <c:v>3222.915</c:v>
                </c:pt>
                <c:pt idx="130">
                  <c:v>2471.9209999999998</c:v>
                </c:pt>
                <c:pt idx="131">
                  <c:v>0.51800000000000002</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2.3140000000000001</c:v>
                </c:pt>
                <c:pt idx="267">
                  <c:v>0</c:v>
                </c:pt>
                <c:pt idx="268">
                  <c:v>0</c:v>
                </c:pt>
                <c:pt idx="269">
                  <c:v>0</c:v>
                </c:pt>
                <c:pt idx="270">
                  <c:v>0</c:v>
                </c:pt>
                <c:pt idx="271">
                  <c:v>68.462999999999994</c:v>
                </c:pt>
                <c:pt idx="272">
                  <c:v>0</c:v>
                </c:pt>
                <c:pt idx="273">
                  <c:v>5582.3069999999998</c:v>
                </c:pt>
                <c:pt idx="274">
                  <c:v>8050.9040000000005</c:v>
                </c:pt>
                <c:pt idx="275">
                  <c:v>4149.0590000000002</c:v>
                </c:pt>
                <c:pt idx="276">
                  <c:v>2407.616</c:v>
                </c:pt>
                <c:pt idx="277">
                  <c:v>0</c:v>
                </c:pt>
                <c:pt idx="278">
                  <c:v>3798.373</c:v>
                </c:pt>
                <c:pt idx="279">
                  <c:v>5808.8919999999998</c:v>
                </c:pt>
                <c:pt idx="280">
                  <c:v>4397.451</c:v>
                </c:pt>
                <c:pt idx="281">
                  <c:v>1146.816</c:v>
                </c:pt>
                <c:pt idx="282">
                  <c:v>0</c:v>
                </c:pt>
                <c:pt idx="283">
                  <c:v>0</c:v>
                </c:pt>
                <c:pt idx="284">
                  <c:v>0</c:v>
                </c:pt>
                <c:pt idx="285">
                  <c:v>1743.7349999999999</c:v>
                </c:pt>
                <c:pt idx="286">
                  <c:v>4180.107</c:v>
                </c:pt>
                <c:pt idx="287">
                  <c:v>4028.7049999999999</c:v>
                </c:pt>
                <c:pt idx="288">
                  <c:v>3834.0929999999998</c:v>
                </c:pt>
                <c:pt idx="289">
                  <c:v>4023.2240000000002</c:v>
                </c:pt>
                <c:pt idx="290">
                  <c:v>4082.1959999999999</c:v>
                </c:pt>
                <c:pt idx="291">
                  <c:v>4086.75</c:v>
                </c:pt>
                <c:pt idx="292">
                  <c:v>4437.6930000000002</c:v>
                </c:pt>
                <c:pt idx="293">
                  <c:v>5509.0240000000003</c:v>
                </c:pt>
                <c:pt idx="294">
                  <c:v>7050.3370000000004</c:v>
                </c:pt>
                <c:pt idx="295">
                  <c:v>5565.9390000000003</c:v>
                </c:pt>
                <c:pt idx="296">
                  <c:v>4212.1769999999997</c:v>
                </c:pt>
                <c:pt idx="297">
                  <c:v>3569.1219999999998</c:v>
                </c:pt>
                <c:pt idx="298">
                  <c:v>5325.3339999999998</c:v>
                </c:pt>
                <c:pt idx="299">
                  <c:v>7312.3429999999998</c:v>
                </c:pt>
                <c:pt idx="300">
                  <c:v>7893.848</c:v>
                </c:pt>
                <c:pt idx="301">
                  <c:v>3930.4450000000002</c:v>
                </c:pt>
                <c:pt idx="302">
                  <c:v>5080.4709999999995</c:v>
                </c:pt>
                <c:pt idx="303">
                  <c:v>4296.6639999999998</c:v>
                </c:pt>
                <c:pt idx="304">
                  <c:v>1678.6289999999999</c:v>
                </c:pt>
                <c:pt idx="305">
                  <c:v>2061.299</c:v>
                </c:pt>
                <c:pt idx="306">
                  <c:v>4395.9989999999998</c:v>
                </c:pt>
                <c:pt idx="307">
                  <c:v>5217.4430000000002</c:v>
                </c:pt>
                <c:pt idx="308">
                  <c:v>5296.8620000000001</c:v>
                </c:pt>
                <c:pt idx="309">
                  <c:v>7433.8270000000002</c:v>
                </c:pt>
                <c:pt idx="310">
                  <c:v>7256.3180000000002</c:v>
                </c:pt>
                <c:pt idx="311">
                  <c:v>6124.31</c:v>
                </c:pt>
                <c:pt idx="312">
                  <c:v>5785.2240000000002</c:v>
                </c:pt>
                <c:pt idx="313">
                  <c:v>7477.8419999999996</c:v>
                </c:pt>
                <c:pt idx="314">
                  <c:v>8438.1540000000005</c:v>
                </c:pt>
                <c:pt idx="315">
                  <c:v>7657.39</c:v>
                </c:pt>
                <c:pt idx="316">
                  <c:v>7119.808</c:v>
                </c:pt>
                <c:pt idx="317">
                  <c:v>8269.9050000000007</c:v>
                </c:pt>
                <c:pt idx="318">
                  <c:v>6539.1390000000001</c:v>
                </c:pt>
                <c:pt idx="319">
                  <c:v>5435.9470000000001</c:v>
                </c:pt>
                <c:pt idx="320">
                  <c:v>5884.1769999999997</c:v>
                </c:pt>
                <c:pt idx="321">
                  <c:v>11691.654</c:v>
                </c:pt>
                <c:pt idx="322">
                  <c:v>14630.596</c:v>
                </c:pt>
                <c:pt idx="323">
                  <c:v>14713.575000000001</c:v>
                </c:pt>
                <c:pt idx="324">
                  <c:v>16864.257000000001</c:v>
                </c:pt>
                <c:pt idx="325">
                  <c:v>17042.873</c:v>
                </c:pt>
                <c:pt idx="326">
                  <c:v>18829.151000000002</c:v>
                </c:pt>
                <c:pt idx="327">
                  <c:v>18715.048999999999</c:v>
                </c:pt>
                <c:pt idx="328">
                  <c:v>19664.712</c:v>
                </c:pt>
                <c:pt idx="329">
                  <c:v>21387.929</c:v>
                </c:pt>
                <c:pt idx="330">
                  <c:v>17438.975999999999</c:v>
                </c:pt>
                <c:pt idx="331">
                  <c:v>19154.080000000002</c:v>
                </c:pt>
                <c:pt idx="332">
                  <c:v>16843.344000000001</c:v>
                </c:pt>
                <c:pt idx="333">
                  <c:v>16777.113000000001</c:v>
                </c:pt>
                <c:pt idx="334">
                  <c:v>18739.538</c:v>
                </c:pt>
                <c:pt idx="335">
                  <c:v>17735.326000000001</c:v>
                </c:pt>
                <c:pt idx="336">
                  <c:v>18177.212</c:v>
                </c:pt>
                <c:pt idx="337">
                  <c:v>21237.749</c:v>
                </c:pt>
                <c:pt idx="338">
                  <c:v>21130.402999999998</c:v>
                </c:pt>
                <c:pt idx="339">
                  <c:v>16216.633</c:v>
                </c:pt>
                <c:pt idx="340">
                  <c:v>16918.484</c:v>
                </c:pt>
                <c:pt idx="341">
                  <c:v>17368.322</c:v>
                </c:pt>
                <c:pt idx="342">
                  <c:v>11455.941000000001</c:v>
                </c:pt>
                <c:pt idx="343">
                  <c:v>12568.371999999999</c:v>
                </c:pt>
                <c:pt idx="344">
                  <c:v>14621.887000000001</c:v>
                </c:pt>
                <c:pt idx="345">
                  <c:v>17505.673999999999</c:v>
                </c:pt>
                <c:pt idx="346">
                  <c:v>17307.898000000001</c:v>
                </c:pt>
                <c:pt idx="347">
                  <c:v>17612.996999999999</c:v>
                </c:pt>
                <c:pt idx="348">
                  <c:v>20511.831999999999</c:v>
                </c:pt>
                <c:pt idx="349">
                  <c:v>24898.438999999998</c:v>
                </c:pt>
                <c:pt idx="350">
                  <c:v>27042.690999999999</c:v>
                </c:pt>
                <c:pt idx="351">
                  <c:v>26748.373</c:v>
                </c:pt>
                <c:pt idx="352">
                  <c:v>26330.978999999999</c:v>
                </c:pt>
                <c:pt idx="353">
                  <c:v>24056.431</c:v>
                </c:pt>
                <c:pt idx="354">
                  <c:v>24262.918000000001</c:v>
                </c:pt>
                <c:pt idx="355">
                  <c:v>24212.7</c:v>
                </c:pt>
                <c:pt idx="356">
                  <c:v>25362.558000000001</c:v>
                </c:pt>
                <c:pt idx="357">
                  <c:v>23381.757000000001</c:v>
                </c:pt>
                <c:pt idx="358">
                  <c:v>25568.019</c:v>
                </c:pt>
                <c:pt idx="359">
                  <c:v>26569.405999999999</c:v>
                </c:pt>
                <c:pt idx="360">
                  <c:v>27208.934000000001</c:v>
                </c:pt>
                <c:pt idx="361">
                  <c:v>26416.275000000001</c:v>
                </c:pt>
                <c:pt idx="362">
                  <c:v>27683.32</c:v>
                </c:pt>
                <c:pt idx="363">
                  <c:v>25021.631000000001</c:v>
                </c:pt>
                <c:pt idx="364">
                  <c:v>24389.905999999999</c:v>
                </c:pt>
              </c:numCache>
            </c:numRef>
          </c:val>
          <c:extLst>
            <c:ext xmlns:c16="http://schemas.microsoft.com/office/drawing/2014/chart" uri="{C3380CC4-5D6E-409C-BE32-E72D297353CC}">
              <c16:uniqueId val="{00000000-8B3D-4ECD-A976-28E5EF444CDF}"/>
            </c:ext>
          </c:extLst>
        </c:ser>
        <c:ser>
          <c:idx val="1"/>
          <c:order val="1"/>
          <c:tx>
            <c:strRef>
              <c:f>'3.1'!$Q$5</c:f>
              <c:strCache>
                <c:ptCount val="1"/>
                <c:pt idx="0">
                  <c:v>do ZP</c:v>
                </c:pt>
              </c:strCache>
            </c:strRef>
          </c:tx>
          <c:spPr>
            <a:solidFill>
              <a:schemeClr val="accent5"/>
            </a:solidFill>
          </c:spPr>
          <c:invertIfNegative val="0"/>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'3.1'!$Q$6:$Q$370</c:f>
              <c:numCache>
                <c:formatCode>#,##0</c:formatCode>
                <c:ptCount val="365"/>
                <c:pt idx="0">
                  <c:v>-7.4080000000000004</c:v>
                </c:pt>
                <c:pt idx="1">
                  <c:v>-47.119</c:v>
                </c:pt>
                <c:pt idx="2">
                  <c:v>-55.186999999999998</c:v>
                </c:pt>
                <c:pt idx="3">
                  <c:v>-56.703000000000003</c:v>
                </c:pt>
                <c:pt idx="4">
                  <c:v>-56.158999999999999</c:v>
                </c:pt>
                <c:pt idx="5">
                  <c:v>-55.64</c:v>
                </c:pt>
                <c:pt idx="6">
                  <c:v>-54.238999999999997</c:v>
                </c:pt>
                <c:pt idx="7">
                  <c:v>-53.838000000000001</c:v>
                </c:pt>
                <c:pt idx="8">
                  <c:v>-52.488999999999997</c:v>
                </c:pt>
                <c:pt idx="9">
                  <c:v>-306.06900000000002</c:v>
                </c:pt>
                <c:pt idx="10">
                  <c:v>-55.323</c:v>
                </c:pt>
                <c:pt idx="11">
                  <c:v>-54.808</c:v>
                </c:pt>
                <c:pt idx="12">
                  <c:v>-53.948</c:v>
                </c:pt>
                <c:pt idx="13">
                  <c:v>-64.662999999999997</c:v>
                </c:pt>
                <c:pt idx="14">
                  <c:v>-55.277000000000001</c:v>
                </c:pt>
                <c:pt idx="15">
                  <c:v>-52.965000000000003</c:v>
                </c:pt>
                <c:pt idx="16">
                  <c:v>-53.311999999999998</c:v>
                </c:pt>
                <c:pt idx="17">
                  <c:v>-51.710999999999999</c:v>
                </c:pt>
                <c:pt idx="18">
                  <c:v>-52.533000000000001</c:v>
                </c:pt>
                <c:pt idx="19">
                  <c:v>-56.753</c:v>
                </c:pt>
                <c:pt idx="20">
                  <c:v>-52.956000000000003</c:v>
                </c:pt>
                <c:pt idx="21">
                  <c:v>-52.472000000000001</c:v>
                </c:pt>
                <c:pt idx="22">
                  <c:v>-55.588000000000001</c:v>
                </c:pt>
                <c:pt idx="23">
                  <c:v>-52.442</c:v>
                </c:pt>
                <c:pt idx="24">
                  <c:v>-9.5540000000000003</c:v>
                </c:pt>
                <c:pt idx="25">
                  <c:v>-8.6950000000000003</c:v>
                </c:pt>
                <c:pt idx="26">
                  <c:v>-8.4719999999999995</c:v>
                </c:pt>
                <c:pt idx="27">
                  <c:v>-8.2739999999999991</c:v>
                </c:pt>
                <c:pt idx="28">
                  <c:v>-8.2479999999999993</c:v>
                </c:pt>
                <c:pt idx="29">
                  <c:v>-8.8130000000000006</c:v>
                </c:pt>
                <c:pt idx="30">
                  <c:v>-9.0269999999999992</c:v>
                </c:pt>
                <c:pt idx="31">
                  <c:v>-40.314</c:v>
                </c:pt>
                <c:pt idx="32">
                  <c:v>-49.985999999999997</c:v>
                </c:pt>
                <c:pt idx="33">
                  <c:v>-56.143999999999998</c:v>
                </c:pt>
                <c:pt idx="34">
                  <c:v>-62.975000000000001</c:v>
                </c:pt>
                <c:pt idx="35">
                  <c:v>-45.552</c:v>
                </c:pt>
                <c:pt idx="36">
                  <c:v>-10.618</c:v>
                </c:pt>
                <c:pt idx="37">
                  <c:v>-9.5239999999999991</c:v>
                </c:pt>
                <c:pt idx="38">
                  <c:v>-9.1859999999999999</c:v>
                </c:pt>
                <c:pt idx="39">
                  <c:v>-9.016</c:v>
                </c:pt>
                <c:pt idx="40">
                  <c:v>-10.496</c:v>
                </c:pt>
                <c:pt idx="41">
                  <c:v>-9.8719999999999999</c:v>
                </c:pt>
                <c:pt idx="42">
                  <c:v>-52.622</c:v>
                </c:pt>
                <c:pt idx="43">
                  <c:v>-58.423000000000002</c:v>
                </c:pt>
                <c:pt idx="44">
                  <c:v>-61.46</c:v>
                </c:pt>
                <c:pt idx="45">
                  <c:v>-59.948</c:v>
                </c:pt>
                <c:pt idx="46">
                  <c:v>-63.587000000000003</c:v>
                </c:pt>
                <c:pt idx="47">
                  <c:v>-66.3</c:v>
                </c:pt>
                <c:pt idx="48">
                  <c:v>-59.682000000000002</c:v>
                </c:pt>
                <c:pt idx="49">
                  <c:v>-288.33600000000001</c:v>
                </c:pt>
                <c:pt idx="50">
                  <c:v>-64.900999999999996</c:v>
                </c:pt>
                <c:pt idx="51">
                  <c:v>-44.805999999999997</c:v>
                </c:pt>
                <c:pt idx="52">
                  <c:v>-9.6129999999999995</c:v>
                </c:pt>
                <c:pt idx="53">
                  <c:v>-9.5129999999999999</c:v>
                </c:pt>
                <c:pt idx="54">
                  <c:v>-9.3529999999999998</c:v>
                </c:pt>
                <c:pt idx="55">
                  <c:v>-9.4849999999999994</c:v>
                </c:pt>
                <c:pt idx="56">
                  <c:v>-8.9499999999999993</c:v>
                </c:pt>
                <c:pt idx="57">
                  <c:v>-9.4489999999999998</c:v>
                </c:pt>
                <c:pt idx="58">
                  <c:v>-7.2389999999999999</c:v>
                </c:pt>
                <c:pt idx="59">
                  <c:v>-3.5939999999999999</c:v>
                </c:pt>
                <c:pt idx="60">
                  <c:v>-3.6150000000000002</c:v>
                </c:pt>
                <c:pt idx="61">
                  <c:v>-3.552</c:v>
                </c:pt>
                <c:pt idx="62">
                  <c:v>-3.5190000000000001</c:v>
                </c:pt>
                <c:pt idx="63">
                  <c:v>-3.1579999999999999</c:v>
                </c:pt>
                <c:pt idx="64">
                  <c:v>-2.5179999999999998</c:v>
                </c:pt>
                <c:pt idx="65">
                  <c:v>-1.6970000000000001</c:v>
                </c:pt>
                <c:pt idx="66">
                  <c:v>-1.6950000000000001</c:v>
                </c:pt>
                <c:pt idx="67">
                  <c:v>-1.571</c:v>
                </c:pt>
                <c:pt idx="68">
                  <c:v>-1.63</c:v>
                </c:pt>
                <c:pt idx="69">
                  <c:v>-1.732</c:v>
                </c:pt>
                <c:pt idx="70">
                  <c:v>-2.282</c:v>
                </c:pt>
                <c:pt idx="71">
                  <c:v>-2.6389999999999998</c:v>
                </c:pt>
                <c:pt idx="72">
                  <c:v>-3.3879999999999999</c:v>
                </c:pt>
                <c:pt idx="73">
                  <c:v>-3.13</c:v>
                </c:pt>
                <c:pt idx="74">
                  <c:v>-3.012</c:v>
                </c:pt>
                <c:pt idx="75">
                  <c:v>-3.4359999999999999</c:v>
                </c:pt>
                <c:pt idx="76">
                  <c:v>-3.1520000000000001</c:v>
                </c:pt>
                <c:pt idx="77">
                  <c:v>-2.9409999999999998</c:v>
                </c:pt>
                <c:pt idx="78">
                  <c:v>-2.0960000000000001</c:v>
                </c:pt>
                <c:pt idx="79">
                  <c:v>-1.6879999999999999</c:v>
                </c:pt>
                <c:pt idx="80">
                  <c:v>-996.23299999999995</c:v>
                </c:pt>
                <c:pt idx="81">
                  <c:v>-910.73099999999999</c:v>
                </c:pt>
                <c:pt idx="82">
                  <c:v>-1.619</c:v>
                </c:pt>
                <c:pt idx="83">
                  <c:v>-1.548</c:v>
                </c:pt>
                <c:pt idx="84">
                  <c:v>-3.524</c:v>
                </c:pt>
                <c:pt idx="85">
                  <c:v>-1.5820000000000001</c:v>
                </c:pt>
                <c:pt idx="86">
                  <c:v>-1.696</c:v>
                </c:pt>
                <c:pt idx="87">
                  <c:v>-1.409</c:v>
                </c:pt>
                <c:pt idx="88">
                  <c:v>-1.4790000000000001</c:v>
                </c:pt>
                <c:pt idx="89">
                  <c:v>-1.704</c:v>
                </c:pt>
                <c:pt idx="90">
                  <c:v>-3107.87</c:v>
                </c:pt>
                <c:pt idx="91">
                  <c:v>-5919.8919999999998</c:v>
                </c:pt>
                <c:pt idx="92">
                  <c:v>-6526.0079999999998</c:v>
                </c:pt>
                <c:pt idx="93">
                  <c:v>-11053.445</c:v>
                </c:pt>
                <c:pt idx="94">
                  <c:v>-9857.7759999999998</c:v>
                </c:pt>
                <c:pt idx="95">
                  <c:v>-4879.1220000000003</c:v>
                </c:pt>
                <c:pt idx="96">
                  <c:v>-1350.85</c:v>
                </c:pt>
                <c:pt idx="97">
                  <c:v>-108.22799999999999</c:v>
                </c:pt>
                <c:pt idx="98">
                  <c:v>-848.81399999999996</c:v>
                </c:pt>
                <c:pt idx="99">
                  <c:v>-738.51400000000001</c:v>
                </c:pt>
                <c:pt idx="100">
                  <c:v>-1397.008</c:v>
                </c:pt>
                <c:pt idx="101">
                  <c:v>-14574.724</c:v>
                </c:pt>
                <c:pt idx="102">
                  <c:v>-15008.365</c:v>
                </c:pt>
                <c:pt idx="103">
                  <c:v>-7474.076</c:v>
                </c:pt>
                <c:pt idx="104">
                  <c:v>-10382.025</c:v>
                </c:pt>
                <c:pt idx="105">
                  <c:v>-13740.46</c:v>
                </c:pt>
                <c:pt idx="106">
                  <c:v>-13411.808999999999</c:v>
                </c:pt>
                <c:pt idx="107">
                  <c:v>-14577.941999999999</c:v>
                </c:pt>
                <c:pt idx="108">
                  <c:v>-14211.535</c:v>
                </c:pt>
                <c:pt idx="109">
                  <c:v>-14353.822</c:v>
                </c:pt>
                <c:pt idx="110">
                  <c:v>-14033.009</c:v>
                </c:pt>
                <c:pt idx="111">
                  <c:v>-12078.902</c:v>
                </c:pt>
                <c:pt idx="112">
                  <c:v>-6029.1090000000004</c:v>
                </c:pt>
                <c:pt idx="113">
                  <c:v>-8805.7890000000007</c:v>
                </c:pt>
                <c:pt idx="114">
                  <c:v>-10486.380999999999</c:v>
                </c:pt>
                <c:pt idx="115">
                  <c:v>-13483.050999999999</c:v>
                </c:pt>
                <c:pt idx="116">
                  <c:v>-13252.540999999999</c:v>
                </c:pt>
                <c:pt idx="117">
                  <c:v>-12330.181</c:v>
                </c:pt>
                <c:pt idx="118">
                  <c:v>-11541.746999999999</c:v>
                </c:pt>
                <c:pt idx="119">
                  <c:v>-16618.41</c:v>
                </c:pt>
                <c:pt idx="120">
                  <c:v>-19184.058000000001</c:v>
                </c:pt>
                <c:pt idx="121">
                  <c:v>-16059.091</c:v>
                </c:pt>
                <c:pt idx="122">
                  <c:v>-15322.33</c:v>
                </c:pt>
                <c:pt idx="123">
                  <c:v>-15413.701999999999</c:v>
                </c:pt>
                <c:pt idx="124">
                  <c:v>-13838.775</c:v>
                </c:pt>
                <c:pt idx="125">
                  <c:v>-8254.1389999999992</c:v>
                </c:pt>
                <c:pt idx="126">
                  <c:v>-12322.491</c:v>
                </c:pt>
                <c:pt idx="127">
                  <c:v>-12754.811</c:v>
                </c:pt>
                <c:pt idx="128">
                  <c:v>-12486.161</c:v>
                </c:pt>
                <c:pt idx="129">
                  <c:v>-15688.337</c:v>
                </c:pt>
                <c:pt idx="130">
                  <c:v>-14559.147999999999</c:v>
                </c:pt>
                <c:pt idx="131">
                  <c:v>-12484.986999999999</c:v>
                </c:pt>
                <c:pt idx="132">
                  <c:v>-7341.3310000000001</c:v>
                </c:pt>
                <c:pt idx="133">
                  <c:v>-9650.1730000000007</c:v>
                </c:pt>
                <c:pt idx="134">
                  <c:v>-10480.823</c:v>
                </c:pt>
                <c:pt idx="135">
                  <c:v>-8834.0580000000009</c:v>
                </c:pt>
                <c:pt idx="136">
                  <c:v>-10916.784</c:v>
                </c:pt>
                <c:pt idx="137">
                  <c:v>-11677.489</c:v>
                </c:pt>
                <c:pt idx="138">
                  <c:v>-9630.7610000000004</c:v>
                </c:pt>
                <c:pt idx="139">
                  <c:v>-8741.9259999999995</c:v>
                </c:pt>
                <c:pt idx="140">
                  <c:v>-5104.4709999999995</c:v>
                </c:pt>
                <c:pt idx="141">
                  <c:v>-6677.4520000000002</c:v>
                </c:pt>
                <c:pt idx="142">
                  <c:v>-8151.402</c:v>
                </c:pt>
                <c:pt idx="143">
                  <c:v>-9166.4639999999999</c:v>
                </c:pt>
                <c:pt idx="144">
                  <c:v>-9169.4179999999997</c:v>
                </c:pt>
                <c:pt idx="145">
                  <c:v>-9196.7009999999991</c:v>
                </c:pt>
                <c:pt idx="146">
                  <c:v>-12879.638999999999</c:v>
                </c:pt>
                <c:pt idx="147">
                  <c:v>-13485.233</c:v>
                </c:pt>
                <c:pt idx="148">
                  <c:v>-14467.138000000001</c:v>
                </c:pt>
                <c:pt idx="149">
                  <c:v>-17185.174999999999</c:v>
                </c:pt>
                <c:pt idx="150">
                  <c:v>-18104.861000000001</c:v>
                </c:pt>
                <c:pt idx="151">
                  <c:v>-16203.71</c:v>
                </c:pt>
                <c:pt idx="152">
                  <c:v>-14984.555</c:v>
                </c:pt>
                <c:pt idx="153">
                  <c:v>-15482.11</c:v>
                </c:pt>
                <c:pt idx="154">
                  <c:v>-15902.989</c:v>
                </c:pt>
                <c:pt idx="155">
                  <c:v>-14459.268</c:v>
                </c:pt>
                <c:pt idx="156">
                  <c:v>-16626.931</c:v>
                </c:pt>
                <c:pt idx="157">
                  <c:v>-19705.916000000001</c:v>
                </c:pt>
                <c:pt idx="158">
                  <c:v>-20187.830000000002</c:v>
                </c:pt>
                <c:pt idx="159">
                  <c:v>-19474.608</c:v>
                </c:pt>
                <c:pt idx="160">
                  <c:v>-18464.014999999999</c:v>
                </c:pt>
                <c:pt idx="161">
                  <c:v>-19647.439999999999</c:v>
                </c:pt>
                <c:pt idx="162">
                  <c:v>-23120.493999999999</c:v>
                </c:pt>
                <c:pt idx="163">
                  <c:v>-20139.794000000002</c:v>
                </c:pt>
                <c:pt idx="164">
                  <c:v>-21399.076000000001</c:v>
                </c:pt>
                <c:pt idx="165">
                  <c:v>-21719.776000000002</c:v>
                </c:pt>
                <c:pt idx="166">
                  <c:v>-14789.939</c:v>
                </c:pt>
                <c:pt idx="167">
                  <c:v>-13880.321</c:v>
                </c:pt>
                <c:pt idx="168">
                  <c:v>-22369.668000000001</c:v>
                </c:pt>
                <c:pt idx="169">
                  <c:v>-21200.16</c:v>
                </c:pt>
                <c:pt idx="170">
                  <c:v>-25363.133000000002</c:v>
                </c:pt>
                <c:pt idx="171">
                  <c:v>-21315.913</c:v>
                </c:pt>
                <c:pt idx="172">
                  <c:v>-21483.108</c:v>
                </c:pt>
                <c:pt idx="173">
                  <c:v>-20643.287</c:v>
                </c:pt>
                <c:pt idx="174">
                  <c:v>-20897.451000000001</c:v>
                </c:pt>
                <c:pt idx="175">
                  <c:v>-19481.495999999999</c:v>
                </c:pt>
                <c:pt idx="176">
                  <c:v>-24580.412</c:v>
                </c:pt>
                <c:pt idx="177">
                  <c:v>-22774.538</c:v>
                </c:pt>
                <c:pt idx="178">
                  <c:v>-21883.001</c:v>
                </c:pt>
                <c:pt idx="179">
                  <c:v>-21862.541000000001</c:v>
                </c:pt>
                <c:pt idx="180">
                  <c:v>-22183.749</c:v>
                </c:pt>
                <c:pt idx="181">
                  <c:v>-16850.221000000001</c:v>
                </c:pt>
                <c:pt idx="182">
                  <c:v>-18031.333999999999</c:v>
                </c:pt>
                <c:pt idx="183">
                  <c:v>-19139.507000000001</c:v>
                </c:pt>
                <c:pt idx="184">
                  <c:v>-22618.185000000001</c:v>
                </c:pt>
                <c:pt idx="185">
                  <c:v>-25775.356</c:v>
                </c:pt>
                <c:pt idx="186">
                  <c:v>-24198.485000000001</c:v>
                </c:pt>
                <c:pt idx="187">
                  <c:v>-21324.514999999999</c:v>
                </c:pt>
                <c:pt idx="188">
                  <c:v>-17631.330000000002</c:v>
                </c:pt>
                <c:pt idx="189">
                  <c:v>-16692.112000000001</c:v>
                </c:pt>
                <c:pt idx="190">
                  <c:v>-14999.797</c:v>
                </c:pt>
                <c:pt idx="191">
                  <c:v>-19738.034</c:v>
                </c:pt>
                <c:pt idx="192">
                  <c:v>-22591.435000000001</c:v>
                </c:pt>
                <c:pt idx="193">
                  <c:v>-22082.427</c:v>
                </c:pt>
                <c:pt idx="194">
                  <c:v>-18151.865000000002</c:v>
                </c:pt>
                <c:pt idx="195">
                  <c:v>-15567.402</c:v>
                </c:pt>
                <c:pt idx="196">
                  <c:v>-14940.207</c:v>
                </c:pt>
                <c:pt idx="197">
                  <c:v>-15636.263000000001</c:v>
                </c:pt>
                <c:pt idx="198">
                  <c:v>-14210.976000000001</c:v>
                </c:pt>
                <c:pt idx="199">
                  <c:v>-18463.175999999999</c:v>
                </c:pt>
                <c:pt idx="200">
                  <c:v>-18016.151000000002</c:v>
                </c:pt>
                <c:pt idx="201">
                  <c:v>-15213.209000000001</c:v>
                </c:pt>
                <c:pt idx="202">
                  <c:v>-16920.222000000002</c:v>
                </c:pt>
                <c:pt idx="203">
                  <c:v>-15716.236999999999</c:v>
                </c:pt>
                <c:pt idx="204">
                  <c:v>-11518.838</c:v>
                </c:pt>
                <c:pt idx="205">
                  <c:v>-12242.6</c:v>
                </c:pt>
                <c:pt idx="206">
                  <c:v>-13763.057000000001</c:v>
                </c:pt>
                <c:pt idx="207">
                  <c:v>-13286.632</c:v>
                </c:pt>
                <c:pt idx="208">
                  <c:v>-13350.482</c:v>
                </c:pt>
                <c:pt idx="209">
                  <c:v>-15239.975</c:v>
                </c:pt>
                <c:pt idx="210">
                  <c:v>-13295.403</c:v>
                </c:pt>
                <c:pt idx="211">
                  <c:v>-12066.68</c:v>
                </c:pt>
                <c:pt idx="212">
                  <c:v>-16282.151</c:v>
                </c:pt>
                <c:pt idx="213">
                  <c:v>-17795.149000000001</c:v>
                </c:pt>
                <c:pt idx="214">
                  <c:v>-18224.702000000001</c:v>
                </c:pt>
                <c:pt idx="215">
                  <c:v>-17659.414000000001</c:v>
                </c:pt>
                <c:pt idx="216">
                  <c:v>-19126.542000000001</c:v>
                </c:pt>
                <c:pt idx="217">
                  <c:v>-17887.100999999999</c:v>
                </c:pt>
                <c:pt idx="218">
                  <c:v>-16824.606</c:v>
                </c:pt>
                <c:pt idx="219">
                  <c:v>-16527.733</c:v>
                </c:pt>
                <c:pt idx="220">
                  <c:v>-17369.260999999999</c:v>
                </c:pt>
                <c:pt idx="221">
                  <c:v>-18146.204000000002</c:v>
                </c:pt>
                <c:pt idx="222">
                  <c:v>-15711.178</c:v>
                </c:pt>
                <c:pt idx="223">
                  <c:v>-16204.197</c:v>
                </c:pt>
                <c:pt idx="224">
                  <c:v>-15409.032999999999</c:v>
                </c:pt>
                <c:pt idx="225">
                  <c:v>-15308.799000000001</c:v>
                </c:pt>
                <c:pt idx="226">
                  <c:v>-15873.173000000001</c:v>
                </c:pt>
                <c:pt idx="227">
                  <c:v>-17008.844000000001</c:v>
                </c:pt>
                <c:pt idx="228">
                  <c:v>-16797.463</c:v>
                </c:pt>
                <c:pt idx="229">
                  <c:v>-15766.7</c:v>
                </c:pt>
                <c:pt idx="230">
                  <c:v>-15569.166999999999</c:v>
                </c:pt>
                <c:pt idx="231">
                  <c:v>-16494.323</c:v>
                </c:pt>
                <c:pt idx="232">
                  <c:v>-16463.37</c:v>
                </c:pt>
                <c:pt idx="233">
                  <c:v>-16143.831</c:v>
                </c:pt>
                <c:pt idx="234">
                  <c:v>-15542.186</c:v>
                </c:pt>
                <c:pt idx="235">
                  <c:v>-15975.737999999999</c:v>
                </c:pt>
                <c:pt idx="236">
                  <c:v>-14999.812</c:v>
                </c:pt>
                <c:pt idx="237">
                  <c:v>-15194.578</c:v>
                </c:pt>
                <c:pt idx="238">
                  <c:v>-16061.142</c:v>
                </c:pt>
                <c:pt idx="239">
                  <c:v>-14123.611000000001</c:v>
                </c:pt>
                <c:pt idx="240">
                  <c:v>-17280.096000000001</c:v>
                </c:pt>
                <c:pt idx="241">
                  <c:v>-18680.882000000001</c:v>
                </c:pt>
                <c:pt idx="242">
                  <c:v>-16313.817999999999</c:v>
                </c:pt>
                <c:pt idx="243">
                  <c:v>-11949.594999999999</c:v>
                </c:pt>
                <c:pt idx="244">
                  <c:v>-14932.883</c:v>
                </c:pt>
                <c:pt idx="245">
                  <c:v>-12262.343999999999</c:v>
                </c:pt>
                <c:pt idx="246">
                  <c:v>-13397.191000000001</c:v>
                </c:pt>
                <c:pt idx="247">
                  <c:v>-14539.868</c:v>
                </c:pt>
                <c:pt idx="248">
                  <c:v>-15789.053</c:v>
                </c:pt>
                <c:pt idx="249">
                  <c:v>-14466.611000000001</c:v>
                </c:pt>
                <c:pt idx="250">
                  <c:v>-11373.248</c:v>
                </c:pt>
                <c:pt idx="251">
                  <c:v>-10428.853999999999</c:v>
                </c:pt>
                <c:pt idx="252">
                  <c:v>-8475.0339999999997</c:v>
                </c:pt>
                <c:pt idx="253">
                  <c:v>-10788.337</c:v>
                </c:pt>
                <c:pt idx="254">
                  <c:v>-9952.5339999999997</c:v>
                </c:pt>
                <c:pt idx="255">
                  <c:v>-10445.791999999999</c:v>
                </c:pt>
                <c:pt idx="256">
                  <c:v>-10140.031999999999</c:v>
                </c:pt>
                <c:pt idx="257">
                  <c:v>-9413.0939999999991</c:v>
                </c:pt>
                <c:pt idx="258">
                  <c:v>-8559.5640000000003</c:v>
                </c:pt>
                <c:pt idx="259">
                  <c:v>-7157.2690000000002</c:v>
                </c:pt>
                <c:pt idx="260">
                  <c:v>-6350.6930000000002</c:v>
                </c:pt>
                <c:pt idx="261">
                  <c:v>-7364.4629999999997</c:v>
                </c:pt>
                <c:pt idx="262">
                  <c:v>-13141.647999999999</c:v>
                </c:pt>
                <c:pt idx="263">
                  <c:v>-11204.727999999999</c:v>
                </c:pt>
                <c:pt idx="264">
                  <c:v>-7877.4219999999996</c:v>
                </c:pt>
                <c:pt idx="265">
                  <c:v>-6818.81</c:v>
                </c:pt>
                <c:pt idx="266">
                  <c:v>-3549.6</c:v>
                </c:pt>
                <c:pt idx="267">
                  <c:v>-3204.83</c:v>
                </c:pt>
                <c:pt idx="268">
                  <c:v>-6195.9440000000004</c:v>
                </c:pt>
                <c:pt idx="269">
                  <c:v>-5793.5039999999999</c:v>
                </c:pt>
                <c:pt idx="270">
                  <c:v>-5058.348</c:v>
                </c:pt>
                <c:pt idx="271">
                  <c:v>-5236.5450000000001</c:v>
                </c:pt>
                <c:pt idx="272">
                  <c:v>-247.62700000000001</c:v>
                </c:pt>
                <c:pt idx="273">
                  <c:v>-1.8580000000000001</c:v>
                </c:pt>
                <c:pt idx="274">
                  <c:v>-1910.0730000000001</c:v>
                </c:pt>
                <c:pt idx="275">
                  <c:v>-69.850999999999999</c:v>
                </c:pt>
                <c:pt idx="276">
                  <c:v>-1.863</c:v>
                </c:pt>
                <c:pt idx="277">
                  <c:v>-1.845</c:v>
                </c:pt>
                <c:pt idx="278">
                  <c:v>-876.77099999999996</c:v>
                </c:pt>
                <c:pt idx="279">
                  <c:v>-351.95400000000001</c:v>
                </c:pt>
                <c:pt idx="280">
                  <c:v>-58.158000000000001</c:v>
                </c:pt>
                <c:pt idx="281">
                  <c:v>-1.415</c:v>
                </c:pt>
                <c:pt idx="282">
                  <c:v>-1106.136</c:v>
                </c:pt>
                <c:pt idx="283">
                  <c:v>-1631.4449999999999</c:v>
                </c:pt>
                <c:pt idx="284">
                  <c:v>-1590.9159999999999</c:v>
                </c:pt>
                <c:pt idx="285">
                  <c:v>-962.29200000000003</c:v>
                </c:pt>
                <c:pt idx="286">
                  <c:v>-3.2549999999999999</c:v>
                </c:pt>
                <c:pt idx="287">
                  <c:v>-1.7569999999999999</c:v>
                </c:pt>
                <c:pt idx="288">
                  <c:v>-1.702</c:v>
                </c:pt>
                <c:pt idx="289">
                  <c:v>-1.69</c:v>
                </c:pt>
                <c:pt idx="290">
                  <c:v>-2.0579999999999998</c:v>
                </c:pt>
                <c:pt idx="291">
                  <c:v>-2.052</c:v>
                </c:pt>
                <c:pt idx="292">
                  <c:v>-6.077</c:v>
                </c:pt>
                <c:pt idx="293">
                  <c:v>-1.3819999999999999</c:v>
                </c:pt>
                <c:pt idx="294">
                  <c:v>-2237.38</c:v>
                </c:pt>
                <c:pt idx="295">
                  <c:v>-2594.9450000000002</c:v>
                </c:pt>
                <c:pt idx="296">
                  <c:v>-523.19299999999998</c:v>
                </c:pt>
                <c:pt idx="297">
                  <c:v>-1.63</c:v>
                </c:pt>
                <c:pt idx="298">
                  <c:v>-1.603</c:v>
                </c:pt>
                <c:pt idx="299">
                  <c:v>-1.3260000000000001</c:v>
                </c:pt>
                <c:pt idx="300">
                  <c:v>-1.2490000000000001</c:v>
                </c:pt>
                <c:pt idx="301">
                  <c:v>-1.21</c:v>
                </c:pt>
                <c:pt idx="302">
                  <c:v>-1.2809999999999999</c:v>
                </c:pt>
                <c:pt idx="303">
                  <c:v>-1.2370000000000001</c:v>
                </c:pt>
                <c:pt idx="304">
                  <c:v>-607.90599999999995</c:v>
                </c:pt>
                <c:pt idx="305">
                  <c:v>-1190.529</c:v>
                </c:pt>
                <c:pt idx="306">
                  <c:v>-700.33100000000002</c:v>
                </c:pt>
                <c:pt idx="307">
                  <c:v>-1.54</c:v>
                </c:pt>
                <c:pt idx="308">
                  <c:v>-1.6830000000000001</c:v>
                </c:pt>
                <c:pt idx="309">
                  <c:v>-1.9370000000000001</c:v>
                </c:pt>
                <c:pt idx="310">
                  <c:v>-2.0299999999999998</c:v>
                </c:pt>
                <c:pt idx="311">
                  <c:v>-1744.9749999999999</c:v>
                </c:pt>
                <c:pt idx="312">
                  <c:v>-1729.3579999999999</c:v>
                </c:pt>
                <c:pt idx="313">
                  <c:v>-5.2190000000000003</c:v>
                </c:pt>
                <c:pt idx="314">
                  <c:v>-4.0599999999999996</c:v>
                </c:pt>
                <c:pt idx="315">
                  <c:v>-3.77</c:v>
                </c:pt>
                <c:pt idx="316">
                  <c:v>-2.351</c:v>
                </c:pt>
                <c:pt idx="317">
                  <c:v>-4.9800000000000004</c:v>
                </c:pt>
                <c:pt idx="318">
                  <c:v>-104.491</c:v>
                </c:pt>
                <c:pt idx="319">
                  <c:v>-1.9390000000000001</c:v>
                </c:pt>
                <c:pt idx="320">
                  <c:v>-2.3420000000000001</c:v>
                </c:pt>
                <c:pt idx="321">
                  <c:v>-2.8359999999999999</c:v>
                </c:pt>
                <c:pt idx="322">
                  <c:v>-2.8410000000000002</c:v>
                </c:pt>
                <c:pt idx="323">
                  <c:v>-5.4589999999999996</c:v>
                </c:pt>
                <c:pt idx="324">
                  <c:v>-9.9749999999999996</c:v>
                </c:pt>
                <c:pt idx="325">
                  <c:v>-9.2330000000000005</c:v>
                </c:pt>
                <c:pt idx="326">
                  <c:v>-10.127000000000001</c:v>
                </c:pt>
                <c:pt idx="327">
                  <c:v>-9.9499999999999993</c:v>
                </c:pt>
                <c:pt idx="328">
                  <c:v>-9.7270000000000003</c:v>
                </c:pt>
                <c:pt idx="329">
                  <c:v>-10.824999999999999</c:v>
                </c:pt>
                <c:pt idx="330">
                  <c:v>-10.662000000000001</c:v>
                </c:pt>
                <c:pt idx="331">
                  <c:v>-10.536</c:v>
                </c:pt>
                <c:pt idx="332">
                  <c:v>-10.143000000000001</c:v>
                </c:pt>
                <c:pt idx="333">
                  <c:v>-10.18</c:v>
                </c:pt>
                <c:pt idx="334">
                  <c:v>-10.11</c:v>
                </c:pt>
                <c:pt idx="335">
                  <c:v>-9.9039999999999999</c:v>
                </c:pt>
                <c:pt idx="336">
                  <c:v>-9.6170000000000009</c:v>
                </c:pt>
                <c:pt idx="337">
                  <c:v>-8.8369999999999997</c:v>
                </c:pt>
                <c:pt idx="338">
                  <c:v>-10.021000000000001</c:v>
                </c:pt>
                <c:pt idx="339">
                  <c:v>-8.9879999999999995</c:v>
                </c:pt>
                <c:pt idx="340">
                  <c:v>-8.9380000000000006</c:v>
                </c:pt>
                <c:pt idx="341">
                  <c:v>-9.0250000000000004</c:v>
                </c:pt>
                <c:pt idx="342">
                  <c:v>-9.6910000000000007</c:v>
                </c:pt>
                <c:pt idx="343">
                  <c:v>-18.177</c:v>
                </c:pt>
                <c:pt idx="344">
                  <c:v>-12.087</c:v>
                </c:pt>
                <c:pt idx="345">
                  <c:v>-17.273</c:v>
                </c:pt>
                <c:pt idx="346">
                  <c:v>-13.010999999999999</c:v>
                </c:pt>
                <c:pt idx="347">
                  <c:v>-11.494999999999999</c:v>
                </c:pt>
                <c:pt idx="348">
                  <c:v>-10.779</c:v>
                </c:pt>
                <c:pt idx="349">
                  <c:v>-10.333</c:v>
                </c:pt>
                <c:pt idx="350">
                  <c:v>-10.068</c:v>
                </c:pt>
                <c:pt idx="351">
                  <c:v>-9.8130000000000006</c:v>
                </c:pt>
                <c:pt idx="352">
                  <c:v>-28.812000000000001</c:v>
                </c:pt>
                <c:pt idx="353">
                  <c:v>-9.2799999999999994</c:v>
                </c:pt>
                <c:pt idx="354">
                  <c:v>-9.2379999999999995</c:v>
                </c:pt>
                <c:pt idx="355">
                  <c:v>-9.4960000000000004</c:v>
                </c:pt>
                <c:pt idx="356">
                  <c:v>-9.5939999999999994</c:v>
                </c:pt>
                <c:pt idx="357">
                  <c:v>-10.269</c:v>
                </c:pt>
                <c:pt idx="358">
                  <c:v>-10.131</c:v>
                </c:pt>
                <c:pt idx="359">
                  <c:v>-9.8209999999999997</c:v>
                </c:pt>
                <c:pt idx="360">
                  <c:v>-9.6509999999999998</c:v>
                </c:pt>
                <c:pt idx="361">
                  <c:v>-9.7309999999999999</c:v>
                </c:pt>
                <c:pt idx="362">
                  <c:v>-9.8960000000000008</c:v>
                </c:pt>
                <c:pt idx="363">
                  <c:v>-10.17</c:v>
                </c:pt>
                <c:pt idx="364">
                  <c:v>-10.096</c:v>
                </c:pt>
              </c:numCache>
            </c:numRef>
          </c:val>
          <c:extLst>
            <c:ext xmlns:c16="http://schemas.microsoft.com/office/drawing/2014/chart" uri="{C3380CC4-5D6E-409C-BE32-E72D297353CC}">
              <c16:uniqueId val="{00000001-8B3D-4ECD-A976-28E5EF444CDF}"/>
            </c:ext>
          </c:extLst>
        </c:ser>
        <c:dLbls>
          <c:showLegendKey val="0"/>
          <c:showVal val="0"/>
          <c:showCatName val="0"/>
          <c:showSerName val="0"/>
          <c:showPercent val="0"/>
          <c:showBubbleSize val="0"/>
        </c:dLbls>
        <c:gapWidth val="50"/>
        <c:overlap val="100"/>
        <c:axId val="160800128"/>
        <c:axId val="160822400"/>
      </c:barChart>
      <c:dateAx>
        <c:axId val="160800128"/>
        <c:scaling>
          <c:orientation val="minMax"/>
        </c:scaling>
        <c:delete val="0"/>
        <c:axPos val="b"/>
        <c:numFmt formatCode="d/m;@" sourceLinked="1"/>
        <c:majorTickMark val="out"/>
        <c:minorTickMark val="none"/>
        <c:tickLblPos val="low"/>
        <c:txPr>
          <a:bodyPr rot="0" vert="horz"/>
          <a:lstStyle/>
          <a:p>
            <a:pPr>
              <a:defRPr/>
            </a:pPr>
            <a:endParaRPr lang="cs-CZ"/>
          </a:p>
        </c:txPr>
        <c:crossAx val="160822400"/>
        <c:crosses val="autoZero"/>
        <c:auto val="1"/>
        <c:lblOffset val="100"/>
        <c:baseTimeUnit val="days"/>
        <c:majorUnit val="1"/>
        <c:majorTimeUnit val="months"/>
      </c:dateAx>
      <c:valAx>
        <c:axId val="160822400"/>
        <c:scaling>
          <c:orientation val="minMax"/>
          <c:max val="40000"/>
        </c:scaling>
        <c:delete val="0"/>
        <c:axPos val="l"/>
        <c:majorGridlines/>
        <c:numFmt formatCode="#,##0" sourceLinked="0"/>
        <c:majorTickMark val="out"/>
        <c:minorTickMark val="none"/>
        <c:tickLblPos val="nextTo"/>
        <c:crossAx val="160800128"/>
        <c:crosses val="autoZero"/>
        <c:crossBetween val="between"/>
      </c:valAx>
    </c:plotArea>
    <c:legend>
      <c:legendPos val="b"/>
      <c:layout>
        <c:manualLayout>
          <c:xMode val="edge"/>
          <c:yMode val="edge"/>
          <c:x val="0"/>
          <c:y val="0.92898666831911048"/>
          <c:w val="0.19614401079447202"/>
          <c:h val="7.1013331680889483E-2"/>
        </c:manualLayout>
      </c:layout>
      <c:overlay val="0"/>
    </c:legend>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92687394438233"/>
          <c:y val="2.196078973865425E-2"/>
          <c:w val="0.85973685107543374"/>
          <c:h val="0.96473528628920269"/>
        </c:manualLayout>
      </c:layout>
      <c:barChart>
        <c:barDir val="col"/>
        <c:grouping val="percentStacked"/>
        <c:varyColors val="0"/>
        <c:ser>
          <c:idx val="0"/>
          <c:order val="0"/>
          <c:tx>
            <c:strRef>
              <c:f>'6.2'!$A$7</c:f>
              <c:strCache>
                <c:ptCount val="1"/>
                <c:pt idx="0">
                  <c:v>leden</c:v>
                </c:pt>
              </c:strCache>
            </c:strRef>
          </c:tx>
          <c:spPr>
            <a:solidFill>
              <a:srgbClr val="233060"/>
            </a:solidFill>
            <a:ln>
              <a:noFill/>
            </a:ln>
            <a:effectLst/>
          </c:spPr>
          <c:invertIfNegative val="0"/>
          <c:dPt>
            <c:idx val="0"/>
            <c:invertIfNegative val="0"/>
            <c:bubble3D val="0"/>
            <c:spPr>
              <a:solidFill>
                <a:srgbClr val="233060"/>
              </a:solidFill>
              <a:ln>
                <a:noFill/>
              </a:ln>
              <a:effectLst/>
            </c:spPr>
            <c:extLst>
              <c:ext xmlns:c16="http://schemas.microsoft.com/office/drawing/2014/chart" uri="{C3380CC4-5D6E-409C-BE32-E72D297353CC}">
                <c16:uniqueId val="{00000001-2AB4-4026-B773-73469F02EDF5}"/>
              </c:ext>
            </c:extLst>
          </c:dPt>
          <c:dPt>
            <c:idx val="1"/>
            <c:invertIfNegative val="0"/>
            <c:bubble3D val="0"/>
            <c:extLst>
              <c:ext xmlns:c16="http://schemas.microsoft.com/office/drawing/2014/chart" uri="{C3380CC4-5D6E-409C-BE32-E72D297353CC}">
                <c16:uniqueId val="{00000002-2AB4-4026-B773-73469F02EDF5}"/>
              </c:ext>
            </c:extLst>
          </c:dPt>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dLblPos val="ct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'6.2'!$B$7:$C$7</c:f>
              <c:numCache>
                <c:formatCode>0.0%</c:formatCode>
                <c:ptCount val="2"/>
                <c:pt idx="0">
                  <c:v>0.14486440063209541</c:v>
                </c:pt>
                <c:pt idx="1">
                  <c:v>0.15544376274182792</c:v>
                </c:pt>
              </c:numCache>
            </c:numRef>
          </c:val>
          <c:extLst>
            <c:ext xmlns:c16="http://schemas.microsoft.com/office/drawing/2014/chart" uri="{C3380CC4-5D6E-409C-BE32-E72D297353CC}">
              <c16:uniqueId val="{00000003-2AB4-4026-B773-73469F02EDF5}"/>
            </c:ext>
          </c:extLst>
        </c:ser>
        <c:ser>
          <c:idx val="1"/>
          <c:order val="1"/>
          <c:tx>
            <c:strRef>
              <c:f>'6.2'!$A$8</c:f>
              <c:strCache>
                <c:ptCount val="1"/>
                <c:pt idx="0">
                  <c:v>únor</c:v>
                </c:pt>
              </c:strCache>
            </c:strRef>
          </c:tx>
          <c:spPr>
            <a:solidFill>
              <a:srgbClr val="596387"/>
            </a:solidFill>
            <a:ln>
              <a:noFill/>
            </a:ln>
            <a:effectLst/>
          </c:spPr>
          <c:invertIfNegative val="0"/>
          <c:dPt>
            <c:idx val="0"/>
            <c:invertIfNegative val="0"/>
            <c:bubble3D val="0"/>
            <c:extLst>
              <c:ext xmlns:c16="http://schemas.microsoft.com/office/drawing/2014/chart" uri="{C3380CC4-5D6E-409C-BE32-E72D297353CC}">
                <c16:uniqueId val="{00000004-2AB4-4026-B773-73469F02EDF5}"/>
              </c:ext>
            </c:extLst>
          </c:dPt>
          <c:dPt>
            <c:idx val="1"/>
            <c:invertIfNegative val="0"/>
            <c:bubble3D val="0"/>
            <c:extLst>
              <c:ext xmlns:c16="http://schemas.microsoft.com/office/drawing/2014/chart" uri="{C3380CC4-5D6E-409C-BE32-E72D297353CC}">
                <c16:uniqueId val="{00000005-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'6.2'!$B$8:$C$8</c:f>
              <c:numCache>
                <c:formatCode>0.0%</c:formatCode>
                <c:ptCount val="2"/>
                <c:pt idx="0">
                  <c:v>0.13346178426389349</c:v>
                </c:pt>
                <c:pt idx="1">
                  <c:v>0.10461979523449615</c:v>
                </c:pt>
              </c:numCache>
            </c:numRef>
          </c:val>
          <c:extLst>
            <c:ext xmlns:c16="http://schemas.microsoft.com/office/drawing/2014/chart" uri="{C3380CC4-5D6E-409C-BE32-E72D297353CC}">
              <c16:uniqueId val="{00000006-2AB4-4026-B773-73469F02EDF5}"/>
            </c:ext>
          </c:extLst>
        </c:ser>
        <c:ser>
          <c:idx val="2"/>
          <c:order val="2"/>
          <c:tx>
            <c:strRef>
              <c:f>'6.2'!$A$9</c:f>
              <c:strCache>
                <c:ptCount val="1"/>
                <c:pt idx="0">
                  <c:v>březen</c:v>
                </c:pt>
              </c:strCache>
            </c:strRef>
          </c:tx>
          <c:spPr>
            <a:solidFill>
              <a:srgbClr val="9196B0"/>
            </a:solidFill>
            <a:ln>
              <a:noFill/>
            </a:ln>
            <a:effectLst/>
          </c:spPr>
          <c:invertIfNegative val="0"/>
          <c:dPt>
            <c:idx val="0"/>
            <c:invertIfNegative val="0"/>
            <c:bubble3D val="0"/>
            <c:extLst>
              <c:ext xmlns:c16="http://schemas.microsoft.com/office/drawing/2014/chart" uri="{C3380CC4-5D6E-409C-BE32-E72D297353CC}">
                <c16:uniqueId val="{00000007-2AB4-4026-B773-73469F02EDF5}"/>
              </c:ext>
            </c:extLst>
          </c:dPt>
          <c:dPt>
            <c:idx val="1"/>
            <c:invertIfNegative val="0"/>
            <c:bubble3D val="0"/>
            <c:extLst>
              <c:ext xmlns:c16="http://schemas.microsoft.com/office/drawing/2014/chart" uri="{C3380CC4-5D6E-409C-BE32-E72D297353CC}">
                <c16:uniqueId val="{00000008-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'6.2'!$B$9:$C$9</c:f>
              <c:numCache>
                <c:formatCode>0.0%</c:formatCode>
                <c:ptCount val="2"/>
                <c:pt idx="0">
                  <c:v>0.10419508845801587</c:v>
                </c:pt>
                <c:pt idx="1">
                  <c:v>9.6795442218731043E-2</c:v>
                </c:pt>
              </c:numCache>
            </c:numRef>
          </c:val>
          <c:extLst>
            <c:ext xmlns:c16="http://schemas.microsoft.com/office/drawing/2014/chart" uri="{C3380CC4-5D6E-409C-BE32-E72D297353CC}">
              <c16:uniqueId val="{00000009-2AB4-4026-B773-73469F02EDF5}"/>
            </c:ext>
          </c:extLst>
        </c:ser>
        <c:ser>
          <c:idx val="3"/>
          <c:order val="3"/>
          <c:tx>
            <c:strRef>
              <c:f>'6.2'!$A$10</c:f>
              <c:strCache>
                <c:ptCount val="1"/>
                <c:pt idx="0">
                  <c:v>duben</c:v>
                </c:pt>
              </c:strCache>
            </c:strRef>
          </c:tx>
          <c:spPr>
            <a:solidFill>
              <a:srgbClr val="C7CCCC"/>
            </a:solidFill>
            <a:ln>
              <a:noFill/>
            </a:ln>
            <a:effectLst/>
          </c:spPr>
          <c:invertIfNegative val="0"/>
          <c:dPt>
            <c:idx val="0"/>
            <c:invertIfNegative val="0"/>
            <c:bubble3D val="0"/>
            <c:extLst>
              <c:ext xmlns:c16="http://schemas.microsoft.com/office/drawing/2014/chart" uri="{C3380CC4-5D6E-409C-BE32-E72D297353CC}">
                <c16:uniqueId val="{0000000A-2AB4-4026-B773-73469F02EDF5}"/>
              </c:ext>
            </c:extLst>
          </c:dPt>
          <c:dPt>
            <c:idx val="1"/>
            <c:invertIfNegative val="0"/>
            <c:bubble3D val="0"/>
            <c:extLst>
              <c:ext xmlns:c16="http://schemas.microsoft.com/office/drawing/2014/chart" uri="{C3380CC4-5D6E-409C-BE32-E72D297353CC}">
                <c16:uniqueId val="{0000000B-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'6.2'!$B$10:$C$10</c:f>
              <c:numCache>
                <c:formatCode>0.0%</c:formatCode>
                <c:ptCount val="2"/>
                <c:pt idx="0">
                  <c:v>6.9773421182668355E-2</c:v>
                </c:pt>
                <c:pt idx="1">
                  <c:v>7.0164460371022794E-2</c:v>
                </c:pt>
              </c:numCache>
            </c:numRef>
          </c:val>
          <c:extLst>
            <c:ext xmlns:c16="http://schemas.microsoft.com/office/drawing/2014/chart" uri="{C3380CC4-5D6E-409C-BE32-E72D297353CC}">
              <c16:uniqueId val="{0000000C-2AB4-4026-B773-73469F02EDF5}"/>
            </c:ext>
          </c:extLst>
        </c:ser>
        <c:ser>
          <c:idx val="4"/>
          <c:order val="4"/>
          <c:tx>
            <c:strRef>
              <c:f>'6.2'!$A$11</c:f>
              <c:strCache>
                <c:ptCount val="1"/>
                <c:pt idx="0">
                  <c:v>květen</c:v>
                </c:pt>
              </c:strCache>
            </c:strRef>
          </c:tx>
          <c:spPr>
            <a:solidFill>
              <a:srgbClr val="DF2B20"/>
            </a:solidFill>
            <a:ln>
              <a:noFill/>
            </a:ln>
            <a:effectLst/>
          </c:spPr>
          <c:invertIfNegative val="0"/>
          <c:dPt>
            <c:idx val="0"/>
            <c:invertIfNegative val="0"/>
            <c:bubble3D val="0"/>
            <c:extLst>
              <c:ext xmlns:c16="http://schemas.microsoft.com/office/drawing/2014/chart" uri="{C3380CC4-5D6E-409C-BE32-E72D297353CC}">
                <c16:uniqueId val="{0000000D-2AB4-4026-B773-73469F02EDF5}"/>
              </c:ext>
            </c:extLst>
          </c:dPt>
          <c:dPt>
            <c:idx val="1"/>
            <c:invertIfNegative val="0"/>
            <c:bubble3D val="0"/>
            <c:extLst>
              <c:ext xmlns:c16="http://schemas.microsoft.com/office/drawing/2014/chart" uri="{C3380CC4-5D6E-409C-BE32-E72D297353CC}">
                <c16:uniqueId val="{0000000E-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'6.2'!$B$11:$C$11</c:f>
              <c:numCache>
                <c:formatCode>0.0%</c:formatCode>
                <c:ptCount val="2"/>
                <c:pt idx="0">
                  <c:v>5.7528787283407302E-2</c:v>
                </c:pt>
                <c:pt idx="1">
                  <c:v>4.8267281742577856E-2</c:v>
                </c:pt>
              </c:numCache>
            </c:numRef>
          </c:val>
          <c:extLst>
            <c:ext xmlns:c16="http://schemas.microsoft.com/office/drawing/2014/chart" uri="{C3380CC4-5D6E-409C-BE32-E72D297353CC}">
              <c16:uniqueId val="{0000000F-2AB4-4026-B773-73469F02EDF5}"/>
            </c:ext>
          </c:extLst>
        </c:ser>
        <c:ser>
          <c:idx val="5"/>
          <c:order val="5"/>
          <c:tx>
            <c:strRef>
              <c:f>'6.2'!$A$12</c:f>
              <c:strCache>
                <c:ptCount val="1"/>
                <c:pt idx="0">
                  <c:v>červen</c:v>
                </c:pt>
              </c:strCache>
            </c:strRef>
          </c:tx>
          <c:spPr>
            <a:solidFill>
              <a:srgbClr val="E86159"/>
            </a:solidFill>
            <a:ln>
              <a:noFill/>
            </a:ln>
            <a:effectLst/>
          </c:spPr>
          <c:invertIfNegative val="0"/>
          <c:dPt>
            <c:idx val="0"/>
            <c:invertIfNegative val="0"/>
            <c:bubble3D val="0"/>
            <c:extLst>
              <c:ext xmlns:c16="http://schemas.microsoft.com/office/drawing/2014/chart" uri="{C3380CC4-5D6E-409C-BE32-E72D297353CC}">
                <c16:uniqueId val="{00000010-2AB4-4026-B773-73469F02EDF5}"/>
              </c:ext>
            </c:extLst>
          </c:dPt>
          <c:dPt>
            <c:idx val="1"/>
            <c:invertIfNegative val="0"/>
            <c:bubble3D val="0"/>
            <c:extLst>
              <c:ext xmlns:c16="http://schemas.microsoft.com/office/drawing/2014/chart" uri="{C3380CC4-5D6E-409C-BE32-E72D297353CC}">
                <c16:uniqueId val="{00000011-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dLblPos val="ct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'6.2'!$B$12:$C$12</c:f>
              <c:numCache>
                <c:formatCode>0.0%</c:formatCode>
                <c:ptCount val="2"/>
                <c:pt idx="0">
                  <c:v>4.1540822860485181E-2</c:v>
                </c:pt>
                <c:pt idx="1">
                  <c:v>4.3458647212219391E-2</c:v>
                </c:pt>
              </c:numCache>
            </c:numRef>
          </c:val>
          <c:extLst>
            <c:ext xmlns:c16="http://schemas.microsoft.com/office/drawing/2014/chart" uri="{C3380CC4-5D6E-409C-BE32-E72D297353CC}">
              <c16:uniqueId val="{00000012-2AB4-4026-B773-73469F02EDF5}"/>
            </c:ext>
          </c:extLst>
        </c:ser>
        <c:ser>
          <c:idx val="6"/>
          <c:order val="6"/>
          <c:tx>
            <c:strRef>
              <c:f>'6.2'!$A$13</c:f>
              <c:strCache>
                <c:ptCount val="1"/>
                <c:pt idx="0">
                  <c:v>červenec</c:v>
                </c:pt>
              </c:strCache>
            </c:strRef>
          </c:tx>
          <c:spPr>
            <a:solidFill>
              <a:srgbClr val="F0948F"/>
            </a:solidFill>
            <a:ln>
              <a:noFill/>
            </a:ln>
            <a:effectLst/>
          </c:spPr>
          <c:invertIfNegative val="0"/>
          <c:dPt>
            <c:idx val="0"/>
            <c:invertIfNegative val="0"/>
            <c:bubble3D val="0"/>
            <c:extLst>
              <c:ext xmlns:c16="http://schemas.microsoft.com/office/drawing/2014/chart" uri="{C3380CC4-5D6E-409C-BE32-E72D297353CC}">
                <c16:uniqueId val="{00000013-2AB4-4026-B773-73469F02EDF5}"/>
              </c:ext>
            </c:extLst>
          </c:dPt>
          <c:dPt>
            <c:idx val="1"/>
            <c:invertIfNegative val="0"/>
            <c:bubble3D val="0"/>
            <c:spPr>
              <a:solidFill>
                <a:srgbClr val="F0948F"/>
              </a:solidFill>
              <a:ln>
                <a:noFill/>
              </a:ln>
              <a:effectLst/>
            </c:spPr>
            <c:extLst>
              <c:ext xmlns:c16="http://schemas.microsoft.com/office/drawing/2014/chart" uri="{C3380CC4-5D6E-409C-BE32-E72D297353CC}">
                <c16:uniqueId val="{00000014-2AB4-4026-B773-73469F02EDF5}"/>
              </c:ext>
            </c:extLst>
          </c:dPt>
          <c:dLbls>
            <c:spPr>
              <a:solidFill>
                <a:srgbClr val="F0948F"/>
              </a:solid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'6.2'!$B$13:$C$13</c:f>
              <c:numCache>
                <c:formatCode>0.0%</c:formatCode>
                <c:ptCount val="2"/>
                <c:pt idx="0">
                  <c:v>4.0914517125461861E-2</c:v>
                </c:pt>
                <c:pt idx="1">
                  <c:v>3.988061150561481E-2</c:v>
                </c:pt>
              </c:numCache>
            </c:numRef>
          </c:val>
          <c:extLst>
            <c:ext xmlns:c16="http://schemas.microsoft.com/office/drawing/2014/chart" uri="{C3380CC4-5D6E-409C-BE32-E72D297353CC}">
              <c16:uniqueId val="{00000015-2AB4-4026-B773-73469F02EDF5}"/>
            </c:ext>
          </c:extLst>
        </c:ser>
        <c:ser>
          <c:idx val="7"/>
          <c:order val="7"/>
          <c:tx>
            <c:strRef>
              <c:f>'6.2'!$A$14</c:f>
              <c:strCache>
                <c:ptCount val="1"/>
                <c:pt idx="0">
                  <c:v>srpen</c:v>
                </c:pt>
              </c:strCache>
            </c:strRef>
          </c:tx>
          <c:spPr>
            <a:solidFill>
              <a:srgbClr val="F7C9C7"/>
            </a:solidFill>
            <a:ln>
              <a:noFill/>
            </a:ln>
            <a:effectLst/>
          </c:spPr>
          <c:invertIfNegative val="0"/>
          <c:dPt>
            <c:idx val="0"/>
            <c:invertIfNegative val="0"/>
            <c:bubble3D val="0"/>
            <c:extLst>
              <c:ext xmlns:c16="http://schemas.microsoft.com/office/drawing/2014/chart" uri="{C3380CC4-5D6E-409C-BE32-E72D297353CC}">
                <c16:uniqueId val="{00000016-2AB4-4026-B773-73469F02EDF5}"/>
              </c:ext>
            </c:extLst>
          </c:dPt>
          <c:dPt>
            <c:idx val="1"/>
            <c:invertIfNegative val="0"/>
            <c:bubble3D val="0"/>
            <c:extLst>
              <c:ext xmlns:c16="http://schemas.microsoft.com/office/drawing/2014/chart" uri="{C3380CC4-5D6E-409C-BE32-E72D297353CC}">
                <c16:uniqueId val="{00000017-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'6.2'!$B$14:$C$14</c:f>
              <c:numCache>
                <c:formatCode>0.0%</c:formatCode>
                <c:ptCount val="2"/>
                <c:pt idx="0">
                  <c:v>3.7240904460414517E-2</c:v>
                </c:pt>
                <c:pt idx="1">
                  <c:v>4.1401864207171159E-2</c:v>
                </c:pt>
              </c:numCache>
            </c:numRef>
          </c:val>
          <c:extLst>
            <c:ext xmlns:c16="http://schemas.microsoft.com/office/drawing/2014/chart" uri="{C3380CC4-5D6E-409C-BE32-E72D297353CC}">
              <c16:uniqueId val="{00000018-2AB4-4026-B773-73469F02EDF5}"/>
            </c:ext>
          </c:extLst>
        </c:ser>
        <c:ser>
          <c:idx val="8"/>
          <c:order val="8"/>
          <c:tx>
            <c:strRef>
              <c:f>'6.2'!$A$15</c:f>
              <c:strCache>
                <c:ptCount val="1"/>
                <c:pt idx="0">
                  <c:v>září</c:v>
                </c:pt>
              </c:strCache>
            </c:strRef>
          </c:tx>
          <c:spPr>
            <a:solidFill>
              <a:srgbClr val="000000"/>
            </a:solidFill>
            <a:ln>
              <a:noFill/>
            </a:ln>
            <a:effectLst/>
          </c:spPr>
          <c:invertIfNegative val="0"/>
          <c:dPt>
            <c:idx val="0"/>
            <c:invertIfNegative val="0"/>
            <c:bubble3D val="0"/>
            <c:extLst>
              <c:ext xmlns:c16="http://schemas.microsoft.com/office/drawing/2014/chart" uri="{C3380CC4-5D6E-409C-BE32-E72D297353CC}">
                <c16:uniqueId val="{00000019-2AB4-4026-B773-73469F02EDF5}"/>
              </c:ext>
            </c:extLst>
          </c:dPt>
          <c:dPt>
            <c:idx val="1"/>
            <c:invertIfNegative val="0"/>
            <c:bubble3D val="0"/>
            <c:extLst>
              <c:ext xmlns:c16="http://schemas.microsoft.com/office/drawing/2014/chart" uri="{C3380CC4-5D6E-409C-BE32-E72D297353CC}">
                <c16:uniqueId val="{0000001A-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'6.2'!$B$15:$C$15</c:f>
              <c:numCache>
                <c:formatCode>0.0%</c:formatCode>
                <c:ptCount val="2"/>
                <c:pt idx="0">
                  <c:v>4.4434457823802974E-2</c:v>
                </c:pt>
                <c:pt idx="1">
                  <c:v>4.9735703179793568E-2</c:v>
                </c:pt>
              </c:numCache>
            </c:numRef>
          </c:val>
          <c:extLst>
            <c:ext xmlns:c16="http://schemas.microsoft.com/office/drawing/2014/chart" uri="{C3380CC4-5D6E-409C-BE32-E72D297353CC}">
              <c16:uniqueId val="{0000001B-2AB4-4026-B773-73469F02EDF5}"/>
            </c:ext>
          </c:extLst>
        </c:ser>
        <c:ser>
          <c:idx val="9"/>
          <c:order val="9"/>
          <c:tx>
            <c:strRef>
              <c:f>'6.2'!$A$16</c:f>
              <c:strCache>
                <c:ptCount val="1"/>
                <c:pt idx="0">
                  <c:v>říjen</c:v>
                </c:pt>
              </c:strCache>
            </c:strRef>
          </c:tx>
          <c:spPr>
            <a:solidFill>
              <a:srgbClr val="646363"/>
            </a:solidFill>
            <a:ln>
              <a:noFill/>
            </a:ln>
            <a:effectLst/>
          </c:spPr>
          <c:invertIfNegative val="0"/>
          <c:dPt>
            <c:idx val="0"/>
            <c:invertIfNegative val="0"/>
            <c:bubble3D val="0"/>
            <c:extLst>
              <c:ext xmlns:c16="http://schemas.microsoft.com/office/drawing/2014/chart" uri="{C3380CC4-5D6E-409C-BE32-E72D297353CC}">
                <c16:uniqueId val="{0000001C-2AB4-4026-B773-73469F02EDF5}"/>
              </c:ext>
            </c:extLst>
          </c:dPt>
          <c:dPt>
            <c:idx val="1"/>
            <c:invertIfNegative val="0"/>
            <c:bubble3D val="0"/>
            <c:extLst>
              <c:ext xmlns:c16="http://schemas.microsoft.com/office/drawing/2014/chart" uri="{C3380CC4-5D6E-409C-BE32-E72D297353CC}">
                <c16:uniqueId val="{0000001D-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'6.2'!$B$16:$C$16</c:f>
              <c:numCache>
                <c:formatCode>0.0%</c:formatCode>
                <c:ptCount val="2"/>
                <c:pt idx="0">
                  <c:v>8.4007241308280647E-2</c:v>
                </c:pt>
                <c:pt idx="1">
                  <c:v>8.2046661018865638E-2</c:v>
                </c:pt>
              </c:numCache>
            </c:numRef>
          </c:val>
          <c:extLst>
            <c:ext xmlns:c16="http://schemas.microsoft.com/office/drawing/2014/chart" uri="{C3380CC4-5D6E-409C-BE32-E72D297353CC}">
              <c16:uniqueId val="{0000001E-2AB4-4026-B773-73469F02EDF5}"/>
            </c:ext>
          </c:extLst>
        </c:ser>
        <c:ser>
          <c:idx val="10"/>
          <c:order val="10"/>
          <c:tx>
            <c:strRef>
              <c:f>'6.2'!$A$17</c:f>
              <c:strCache>
                <c:ptCount val="1"/>
                <c:pt idx="0">
                  <c:v>listopad</c:v>
                </c:pt>
              </c:strCache>
            </c:strRef>
          </c:tx>
          <c:spPr>
            <a:solidFill>
              <a:srgbClr val="9D9D9C"/>
            </a:solidFill>
            <a:ln>
              <a:noFill/>
            </a:ln>
            <a:effectLst/>
          </c:spPr>
          <c:invertIfNegative val="0"/>
          <c:dPt>
            <c:idx val="0"/>
            <c:invertIfNegative val="0"/>
            <c:bubble3D val="0"/>
            <c:extLst>
              <c:ext xmlns:c16="http://schemas.microsoft.com/office/drawing/2014/chart" uri="{C3380CC4-5D6E-409C-BE32-E72D297353CC}">
                <c16:uniqueId val="{0000001F-2AB4-4026-B773-73469F02EDF5}"/>
              </c:ext>
            </c:extLst>
          </c:dPt>
          <c:dPt>
            <c:idx val="1"/>
            <c:invertIfNegative val="0"/>
            <c:bubble3D val="0"/>
            <c:extLst>
              <c:ext xmlns:c16="http://schemas.microsoft.com/office/drawing/2014/chart" uri="{C3380CC4-5D6E-409C-BE32-E72D297353CC}">
                <c16:uniqueId val="{00000020-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'6.2'!$B$17:$C$17</c:f>
              <c:numCache>
                <c:formatCode>0.0%</c:formatCode>
                <c:ptCount val="2"/>
                <c:pt idx="0">
                  <c:v>0.11183637424706408</c:v>
                </c:pt>
                <c:pt idx="1">
                  <c:v>0.12790325175154127</c:v>
                </c:pt>
              </c:numCache>
            </c:numRef>
          </c:val>
          <c:extLst>
            <c:ext xmlns:c16="http://schemas.microsoft.com/office/drawing/2014/chart" uri="{C3380CC4-5D6E-409C-BE32-E72D297353CC}">
              <c16:uniqueId val="{00000021-2AB4-4026-B773-73469F02EDF5}"/>
            </c:ext>
          </c:extLst>
        </c:ser>
        <c:ser>
          <c:idx val="11"/>
          <c:order val="11"/>
          <c:tx>
            <c:strRef>
              <c:f>'6.2'!$A$18</c:f>
              <c:strCache>
                <c:ptCount val="1"/>
                <c:pt idx="0">
                  <c:v>prosinec</c:v>
                </c:pt>
              </c:strCache>
            </c:strRef>
          </c:tx>
          <c:spPr>
            <a:solidFill>
              <a:srgbClr val="D0D0D0"/>
            </a:solidFill>
            <a:ln>
              <a:noFill/>
            </a:ln>
            <a:effectLst/>
          </c:spPr>
          <c:invertIfNegative val="0"/>
          <c:dPt>
            <c:idx val="0"/>
            <c:invertIfNegative val="0"/>
            <c:bubble3D val="0"/>
            <c:extLst>
              <c:ext xmlns:c16="http://schemas.microsoft.com/office/drawing/2014/chart" uri="{C3380CC4-5D6E-409C-BE32-E72D297353CC}">
                <c16:uniqueId val="{00000022-2AB4-4026-B773-73469F02EDF5}"/>
              </c:ext>
            </c:extLst>
          </c:dPt>
          <c:dPt>
            <c:idx val="1"/>
            <c:invertIfNegative val="0"/>
            <c:bubble3D val="0"/>
            <c:extLst>
              <c:ext xmlns:c16="http://schemas.microsoft.com/office/drawing/2014/chart" uri="{C3380CC4-5D6E-409C-BE32-E72D297353CC}">
                <c16:uniqueId val="{00000023-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'6.2'!$B$18:$C$18</c:f>
              <c:numCache>
                <c:formatCode>0.0%</c:formatCode>
                <c:ptCount val="2"/>
                <c:pt idx="0">
                  <c:v>0.13020220035441038</c:v>
                </c:pt>
                <c:pt idx="1">
                  <c:v>0.14028251881613851</c:v>
                </c:pt>
              </c:numCache>
            </c:numRef>
          </c:val>
          <c:extLst>
            <c:ext xmlns:c16="http://schemas.microsoft.com/office/drawing/2014/chart" uri="{C3380CC4-5D6E-409C-BE32-E72D297353CC}">
              <c16:uniqueId val="{00000024-2AB4-4026-B773-73469F02EDF5}"/>
            </c:ext>
          </c:extLst>
        </c:ser>
        <c:dLbls>
          <c:showLegendKey val="0"/>
          <c:showVal val="0"/>
          <c:showCatName val="0"/>
          <c:showSerName val="0"/>
          <c:showPercent val="0"/>
          <c:showBubbleSize val="0"/>
        </c:dLbls>
        <c:gapWidth val="150"/>
        <c:overlap val="100"/>
        <c:axId val="169022208"/>
        <c:axId val="169023744"/>
      </c:barChart>
      <c:catAx>
        <c:axId val="16902220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bg1"/>
                </a:solidFill>
                <a:latin typeface="+mn-lt"/>
                <a:ea typeface="+mn-ea"/>
                <a:cs typeface="+mn-cs"/>
              </a:defRPr>
            </a:pPr>
            <a:endParaRPr lang="cs-CZ"/>
          </a:p>
        </c:txPr>
        <c:crossAx val="169023744"/>
        <c:crosses val="autoZero"/>
        <c:auto val="1"/>
        <c:lblAlgn val="ctr"/>
        <c:lblOffset val="100"/>
        <c:noMultiLvlLbl val="0"/>
      </c:catAx>
      <c:valAx>
        <c:axId val="16902374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cs-CZ"/>
          </a:p>
        </c:txPr>
        <c:crossAx val="169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bg1"/>
          </a:solidFill>
        </a:defRPr>
      </a:pPr>
      <a:endParaRPr lang="cs-CZ"/>
    </a:p>
  </c:txPr>
  <c:printSettings>
    <c:headerFooter/>
    <c:pageMargins b="0.78740157499999996" l="0.7" r="0.7" t="0.78740157499999996"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7.3943499176803484E-2"/>
          <c:y val="2.1032839426709752E-2"/>
          <c:w val="0.89500659419193918"/>
          <c:h val="0.97896716057329025"/>
        </c:manualLayout>
      </c:layout>
      <c:doughnutChart>
        <c:varyColors val="1"/>
        <c:ser>
          <c:idx val="0"/>
          <c:order val="0"/>
          <c:dPt>
            <c:idx val="0"/>
            <c:bubble3D val="0"/>
            <c:spPr>
              <a:solidFill>
                <a:srgbClr val="233060"/>
              </a:solidFill>
              <a:ln>
                <a:noFill/>
              </a:ln>
              <a:effectLst/>
            </c:spPr>
            <c:extLst>
              <c:ext xmlns:c16="http://schemas.microsoft.com/office/drawing/2014/chart" uri="{C3380CC4-5D6E-409C-BE32-E72D297353CC}">
                <c16:uniqueId val="{00000001-6F8E-4965-815D-9373D2D162A7}"/>
              </c:ext>
            </c:extLst>
          </c:dPt>
          <c:dPt>
            <c:idx val="1"/>
            <c:bubble3D val="0"/>
            <c:spPr>
              <a:solidFill>
                <a:srgbClr val="596387"/>
              </a:solidFill>
              <a:ln>
                <a:noFill/>
              </a:ln>
              <a:effectLst/>
            </c:spPr>
            <c:extLst>
              <c:ext xmlns:c16="http://schemas.microsoft.com/office/drawing/2014/chart" uri="{C3380CC4-5D6E-409C-BE32-E72D297353CC}">
                <c16:uniqueId val="{00000003-6F8E-4965-815D-9373D2D162A7}"/>
              </c:ext>
            </c:extLst>
          </c:dPt>
          <c:dPt>
            <c:idx val="2"/>
            <c:bubble3D val="0"/>
            <c:spPr>
              <a:solidFill>
                <a:srgbClr val="9196B0">
                  <a:alpha val="75000"/>
                </a:srgbClr>
              </a:solidFill>
              <a:ln>
                <a:noFill/>
              </a:ln>
              <a:effectLst/>
            </c:spPr>
            <c:extLst>
              <c:ext xmlns:c16="http://schemas.microsoft.com/office/drawing/2014/chart" uri="{C3380CC4-5D6E-409C-BE32-E72D297353CC}">
                <c16:uniqueId val="{00000005-6F8E-4965-815D-9373D2D162A7}"/>
              </c:ext>
            </c:extLst>
          </c:dPt>
          <c:dPt>
            <c:idx val="3"/>
            <c:bubble3D val="0"/>
            <c:spPr>
              <a:solidFill>
                <a:srgbClr val="C7CCD6">
                  <a:alpha val="75000"/>
                </a:srgbClr>
              </a:solidFill>
              <a:ln>
                <a:noFill/>
              </a:ln>
              <a:effectLst/>
            </c:spPr>
            <c:extLst>
              <c:ext xmlns:c16="http://schemas.microsoft.com/office/drawing/2014/chart" uri="{C3380CC4-5D6E-409C-BE32-E72D297353CC}">
                <c16:uniqueId val="{00000007-6F8E-4965-815D-9373D2D162A7}"/>
              </c:ext>
            </c:extLst>
          </c:dPt>
          <c:dLbls>
            <c:dLbl>
              <c:idx val="1"/>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8E-4965-815D-9373D2D162A7}"/>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E-4965-815D-9373D2D162A7}"/>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8E-4965-815D-9373D2D162A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separator> </c:separator>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'6.2'!$N$8:$N$11</c:f>
              <c:strCache>
                <c:ptCount val="4"/>
                <c:pt idx="0">
                  <c:v>I. čtvrtletí</c:v>
                </c:pt>
                <c:pt idx="1">
                  <c:v>II. čtvrtletí</c:v>
                </c:pt>
                <c:pt idx="2">
                  <c:v>III. čtvrtletí</c:v>
                </c:pt>
                <c:pt idx="3">
                  <c:v>IV. čtvrtletí</c:v>
                </c:pt>
              </c:strCache>
            </c:strRef>
          </c:cat>
          <c:val>
            <c:numRef>
              <c:f>'6.2'!$O$8:$O$11</c:f>
              <c:numCache>
                <c:formatCode>0%</c:formatCode>
                <c:ptCount val="4"/>
                <c:pt idx="0">
                  <c:v>0.38252127335400471</c:v>
                </c:pt>
                <c:pt idx="1">
                  <c:v>0.16884303132656084</c:v>
                </c:pt>
                <c:pt idx="2">
                  <c:v>0.12258987940967936</c:v>
                </c:pt>
                <c:pt idx="3">
                  <c:v>0.32604581590975507</c:v>
                </c:pt>
              </c:numCache>
            </c:numRef>
          </c:val>
          <c:extLst>
            <c:ext xmlns:c16="http://schemas.microsoft.com/office/drawing/2014/chart" uri="{C3380CC4-5D6E-409C-BE32-E72D297353CC}">
              <c16:uniqueId val="{00000008-6F8E-4965-815D-9373D2D162A7}"/>
            </c:ext>
          </c:extLst>
        </c:ser>
        <c:dLbls>
          <c:showLegendKey val="0"/>
          <c:showVal val="0"/>
          <c:showCatName val="0"/>
          <c:showSerName val="0"/>
          <c:showPercent val="0"/>
          <c:showBubbleSize val="0"/>
          <c:showLeaderLines val="1"/>
        </c:dLbls>
        <c:firstSliceAng val="263"/>
        <c:holeSize val="50"/>
      </c:doughnutChart>
      <c:spPr>
        <a:no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6.7811668161049568E-2"/>
          <c:y val="7.8193375183304575E-2"/>
          <c:w val="0.89500659419193918"/>
          <c:h val="0.97896716057329025"/>
        </c:manualLayout>
      </c:layout>
      <c:doughnutChart>
        <c:varyColors val="1"/>
        <c:ser>
          <c:idx val="0"/>
          <c:order val="0"/>
          <c:spPr>
            <a:solidFill>
              <a:schemeClr val="accent5"/>
            </a:solidFill>
            <a:ln>
              <a:noFill/>
            </a:ln>
          </c:spPr>
          <c:dPt>
            <c:idx val="0"/>
            <c:bubble3D val="0"/>
            <c:spPr>
              <a:solidFill>
                <a:srgbClr val="233060"/>
              </a:solidFill>
              <a:ln w="19050">
                <a:noFill/>
              </a:ln>
              <a:effectLst/>
            </c:spPr>
            <c:extLst>
              <c:ext xmlns:c16="http://schemas.microsoft.com/office/drawing/2014/chart" uri="{C3380CC4-5D6E-409C-BE32-E72D297353CC}">
                <c16:uniqueId val="{00000000-166F-477E-ABA9-5B094AFECA86}"/>
              </c:ext>
            </c:extLst>
          </c:dPt>
          <c:dPt>
            <c:idx val="1"/>
            <c:bubble3D val="0"/>
            <c:spPr>
              <a:solidFill>
                <a:srgbClr val="DF2B20"/>
              </a:solidFill>
              <a:ln w="19050">
                <a:noFill/>
              </a:ln>
              <a:effectLst/>
            </c:spPr>
            <c:extLst>
              <c:ext xmlns:c16="http://schemas.microsoft.com/office/drawing/2014/chart" uri="{C3380CC4-5D6E-409C-BE32-E72D297353CC}">
                <c16:uniqueId val="{00000002-166F-477E-ABA9-5B094AFECA86}"/>
              </c:ext>
            </c:extLst>
          </c:dPt>
          <c:dPt>
            <c:idx val="2"/>
            <c:bubble3D val="0"/>
            <c:spPr>
              <a:solidFill>
                <a:schemeClr val="accent5"/>
              </a:solidFill>
              <a:ln w="19050">
                <a:noFill/>
              </a:ln>
              <a:effectLst/>
            </c:spPr>
            <c:extLst>
              <c:ext xmlns:c16="http://schemas.microsoft.com/office/drawing/2014/chart" uri="{C3380CC4-5D6E-409C-BE32-E72D297353CC}">
                <c16:uniqueId val="{00000003-166F-477E-ABA9-5B094AFECA86}"/>
              </c:ext>
            </c:extLst>
          </c:dPt>
          <c:dPt>
            <c:idx val="3"/>
            <c:bubble3D val="0"/>
            <c:spPr>
              <a:solidFill>
                <a:schemeClr val="accent5"/>
              </a:solidFill>
              <a:ln w="19050">
                <a:noFill/>
              </a:ln>
              <a:effectLst/>
            </c:spPr>
            <c:extLst>
              <c:ext xmlns:c16="http://schemas.microsoft.com/office/drawing/2014/chart" uri="{C3380CC4-5D6E-409C-BE32-E72D297353CC}">
                <c16:uniqueId val="{00000004-166F-477E-ABA9-5B094AFECA86}"/>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6F-477E-ABA9-5B094AFECA86}"/>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6F-477E-ABA9-5B094AFECA86}"/>
                </c:ext>
              </c:extLst>
            </c:dLbl>
            <c:dLbl>
              <c:idx val="2"/>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6F-477E-ABA9-5B094AFECA8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'6.2'!$N$22:$N$23</c:f>
              <c:strCache>
                <c:ptCount val="2"/>
                <c:pt idx="0">
                  <c:v>topné období</c:v>
                </c:pt>
                <c:pt idx="1">
                  <c:v>mimo topné období</c:v>
                </c:pt>
              </c:strCache>
            </c:strRef>
          </c:cat>
          <c:val>
            <c:numRef>
              <c:f>'6.2'!$O$22:$O$23</c:f>
              <c:numCache>
                <c:formatCode>0%</c:formatCode>
                <c:ptCount val="2"/>
                <c:pt idx="0">
                  <c:v>0.70856708926375978</c:v>
                </c:pt>
                <c:pt idx="1">
                  <c:v>0.29143291073624022</c:v>
                </c:pt>
              </c:numCache>
            </c:numRef>
          </c:val>
          <c:extLst>
            <c:ext xmlns:c16="http://schemas.microsoft.com/office/drawing/2014/chart" uri="{C3380CC4-5D6E-409C-BE32-E72D297353CC}">
              <c16:uniqueId val="{00000005-166F-477E-ABA9-5B094AFECA86}"/>
            </c:ext>
          </c:extLst>
        </c:ser>
        <c:dLbls>
          <c:showLegendKey val="0"/>
          <c:showVal val="0"/>
          <c:showCatName val="0"/>
          <c:showSerName val="0"/>
          <c:showPercent val="0"/>
          <c:showBubbleSize val="0"/>
          <c:showLeaderLines val="1"/>
        </c:dLbls>
        <c:firstSliceAng val="153"/>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cs-CZ" sz="1000" b="1">
                <a:solidFill>
                  <a:schemeClr val="tx2"/>
                </a:solidFill>
              </a:rPr>
              <a:t>Meziroční porovnání měsíčních průměrných teplot</a:t>
            </a:r>
          </a:p>
        </c:rich>
      </c:tx>
      <c:layout>
        <c:manualLayout>
          <c:xMode val="edge"/>
          <c:yMode val="edge"/>
          <c:x val="1.1610907293954666E-3"/>
          <c:y val="1.9041737429879759E-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8.8514131644958347E-2"/>
          <c:y val="0.10500125308170673"/>
          <c:w val="0.89254430115230154"/>
          <c:h val="0.58185654254358099"/>
        </c:manualLayout>
      </c:layout>
      <c:lineChart>
        <c:grouping val="standard"/>
        <c:varyColors val="0"/>
        <c:ser>
          <c:idx val="0"/>
          <c:order val="0"/>
          <c:tx>
            <c:strRef>
              <c:f>'6.3'!$L$5</c:f>
              <c:strCache>
                <c:ptCount val="1"/>
                <c:pt idx="0">
                  <c:v>normál</c:v>
                </c:pt>
              </c:strCache>
            </c:strRef>
          </c:tx>
          <c:spPr>
            <a:ln w="19050" cap="rnd" cmpd="sng" algn="ctr">
              <a:solidFill>
                <a:srgbClr val="1A3366"/>
              </a:solidFill>
              <a:prstDash val="solid"/>
              <a:round/>
            </a:ln>
            <a:effectLst/>
          </c:spPr>
          <c:marker>
            <c:symbol val="none"/>
          </c:marker>
          <c:cat>
            <c:strRef>
              <c:f>'6.3'!$K$6:$K$17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'6.3'!$L$6:$L$17</c:f>
              <c:numCache>
                <c:formatCode>0.0</c:formatCode>
                <c:ptCount val="12"/>
                <c:pt idx="0">
                  <c:v>-1.1741935483870967</c:v>
                </c:pt>
                <c:pt idx="1">
                  <c:v>0.26896551724137935</c:v>
                </c:pt>
                <c:pt idx="2">
                  <c:v>3.4870967741935481</c:v>
                </c:pt>
                <c:pt idx="3">
                  <c:v>8.6933333333333316</c:v>
                </c:pt>
                <c:pt idx="4">
                  <c:v>13.409677419354839</c:v>
                </c:pt>
                <c:pt idx="5">
                  <c:v>17</c:v>
                </c:pt>
                <c:pt idx="6">
                  <c:v>18.674193548387095</c:v>
                </c:pt>
                <c:pt idx="7">
                  <c:v>18.203225806451616</c:v>
                </c:pt>
                <c:pt idx="8">
                  <c:v>13.360000000000001</c:v>
                </c:pt>
                <c:pt idx="9">
                  <c:v>8.6774193548387117</c:v>
                </c:pt>
                <c:pt idx="10">
                  <c:v>3.9166666666666656</c:v>
                </c:pt>
                <c:pt idx="11">
                  <c:v>-8.0645161290322551E-2</c:v>
                </c:pt>
              </c:numCache>
            </c:numRef>
          </c:val>
          <c:smooth val="0"/>
          <c:extLst>
            <c:ext xmlns:c16="http://schemas.microsoft.com/office/drawing/2014/chart" uri="{C3380CC4-5D6E-409C-BE32-E72D297353CC}">
              <c16:uniqueId val="{00000000-8BFE-47B8-B50E-CB73B64305F3}"/>
            </c:ext>
          </c:extLst>
        </c:ser>
        <c:ser>
          <c:idx val="1"/>
          <c:order val="1"/>
          <c:tx>
            <c:strRef>
              <c:f>'6.3'!$M$5</c:f>
              <c:strCache>
                <c:ptCount val="1"/>
                <c:pt idx="0">
                  <c:v>průměr 2024</c:v>
                </c:pt>
              </c:strCache>
            </c:strRef>
          </c:tx>
          <c:spPr>
            <a:ln w="19050" cap="rnd" cmpd="sng" algn="ctr">
              <a:solidFill>
                <a:srgbClr val="F0948F"/>
              </a:solidFill>
              <a:prstDash val="solid"/>
              <a:round/>
            </a:ln>
            <a:effectLst/>
          </c:spPr>
          <c:marker>
            <c:symbol val="none"/>
          </c:marker>
          <c:cat>
            <c:strRef>
              <c:f>'6.3'!$K$6:$K$17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'6.3'!$M$6:$M$17</c:f>
              <c:numCache>
                <c:formatCode>0.0</c:formatCode>
                <c:ptCount val="12"/>
                <c:pt idx="0">
                  <c:v>-0.33870967741935487</c:v>
                </c:pt>
                <c:pt idx="1">
                  <c:v>5.8928571428571415</c:v>
                </c:pt>
                <c:pt idx="2">
                  <c:v>7.2451612903225797</c:v>
                </c:pt>
                <c:pt idx="3">
                  <c:v>10.256666666666664</c:v>
                </c:pt>
                <c:pt idx="4">
                  <c:v>14.761290322580647</c:v>
                </c:pt>
                <c:pt idx="5">
                  <c:v>18.109999999999996</c:v>
                </c:pt>
                <c:pt idx="6">
                  <c:v>20.032258064516132</c:v>
                </c:pt>
                <c:pt idx="7">
                  <c:v>20.416129032258063</c:v>
                </c:pt>
                <c:pt idx="8">
                  <c:v>15.229999999999999</c:v>
                </c:pt>
                <c:pt idx="9">
                  <c:v>9.9064516129032238</c:v>
                </c:pt>
                <c:pt idx="10">
                  <c:v>2.9600000000000004</c:v>
                </c:pt>
                <c:pt idx="11">
                  <c:v>1.0193548387096774</c:v>
                </c:pt>
              </c:numCache>
            </c:numRef>
          </c:val>
          <c:smooth val="0"/>
          <c:extLst>
            <c:ext xmlns:c16="http://schemas.microsoft.com/office/drawing/2014/chart" uri="{C3380CC4-5D6E-409C-BE32-E72D297353CC}">
              <c16:uniqueId val="{00000001-8BFE-47B8-B50E-CB73B64305F3}"/>
            </c:ext>
          </c:extLst>
        </c:ser>
        <c:ser>
          <c:idx val="2"/>
          <c:order val="2"/>
          <c:tx>
            <c:strRef>
              <c:f>'6.3'!$N$5</c:f>
              <c:strCache>
                <c:ptCount val="1"/>
                <c:pt idx="0">
                  <c:v>průměr 2025</c:v>
                </c:pt>
              </c:strCache>
            </c:strRef>
          </c:tx>
          <c:spPr>
            <a:ln w="19050" cap="rnd" cmpd="sng" algn="ctr">
              <a:solidFill>
                <a:srgbClr val="E53A2E"/>
              </a:solidFill>
              <a:prstDash val="solid"/>
              <a:round/>
            </a:ln>
            <a:effectLst/>
          </c:spPr>
          <c:marker>
            <c:symbol val="none"/>
          </c:marker>
          <c:cat>
            <c:strRef>
              <c:f>'6.3'!$K$6:$K$17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'6.3'!$N$6:$N$17</c:f>
              <c:numCache>
                <c:formatCode>0.0</c:formatCode>
                <c:ptCount val="12"/>
                <c:pt idx="0">
                  <c:v>0.45806774193548383</c:v>
                </c:pt>
                <c:pt idx="1">
                  <c:v>-0.79639285714285712</c:v>
                </c:pt>
                <c:pt idx="2">
                  <c:v>5.258064516129032</c:v>
                </c:pt>
                <c:pt idx="3">
                  <c:v>10.493333333333334</c:v>
                </c:pt>
                <c:pt idx="4">
                  <c:v>11.441935483870969</c:v>
                </c:pt>
                <c:pt idx="5">
                  <c:v>18.329999999999998</c:v>
                </c:pt>
                <c:pt idx="6">
                  <c:v>18.161290322580648</c:v>
                </c:pt>
                <c:pt idx="7">
                  <c:v>17.899999999999999</c:v>
                </c:pt>
                <c:pt idx="8">
                  <c:v>14.100000000000001</c:v>
                </c:pt>
                <c:pt idx="9">
                  <c:v>8.1129032258064484</c:v>
                </c:pt>
                <c:pt idx="10">
                  <c:v>2.8166666666666669</c:v>
                </c:pt>
                <c:pt idx="11">
                  <c:v>1.2032258064516128</c:v>
                </c:pt>
              </c:numCache>
            </c:numRef>
          </c:val>
          <c:smooth val="0"/>
          <c:extLst>
            <c:ext xmlns:c16="http://schemas.microsoft.com/office/drawing/2014/chart" uri="{C3380CC4-5D6E-409C-BE32-E72D297353CC}">
              <c16:uniqueId val="{00000002-8BFE-47B8-B50E-CB73B64305F3}"/>
            </c:ext>
          </c:extLst>
        </c:ser>
        <c:dLbls>
          <c:showLegendKey val="0"/>
          <c:showVal val="0"/>
          <c:showCatName val="0"/>
          <c:showSerName val="0"/>
          <c:showPercent val="0"/>
          <c:showBubbleSize val="0"/>
        </c:dLbls>
        <c:smooth val="0"/>
        <c:axId val="169584128"/>
        <c:axId val="169585664"/>
      </c:lineChart>
      <c:catAx>
        <c:axId val="169584128"/>
        <c:scaling>
          <c:orientation val="minMax"/>
        </c:scaling>
        <c:delete val="0"/>
        <c:axPos val="b"/>
        <c:numFmt formatCode="General" sourceLinked="0"/>
        <c:majorTickMark val="out"/>
        <c:minorTickMark val="none"/>
        <c:tickLblPos val="low"/>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69585664"/>
        <c:crosses val="autoZero"/>
        <c:auto val="1"/>
        <c:lblAlgn val="ctr"/>
        <c:lblOffset val="100"/>
        <c:noMultiLvlLbl val="0"/>
      </c:catAx>
      <c:valAx>
        <c:axId val="169585664"/>
        <c:scaling>
          <c:orientation val="minMax"/>
          <c:max val="21"/>
          <c:min val="-3"/>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b="0"/>
                  <a:t>teplota (°C)</a:t>
                </a:r>
              </a:p>
            </c:rich>
          </c:tx>
          <c:layout>
            <c:manualLayout>
              <c:xMode val="edge"/>
              <c:yMode val="edge"/>
              <c:x val="1.3605442176870748E-2"/>
              <c:y val="0.3467359237437977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584128"/>
        <c:crosses val="autoZero"/>
        <c:crossBetween val="midCat"/>
        <c:majorUnit val="3"/>
      </c:valAx>
      <c:spPr>
        <a:solidFill>
          <a:schemeClr val="bg1"/>
        </a:solidFill>
        <a:ln>
          <a:noFill/>
        </a:ln>
        <a:effectLst/>
      </c:spPr>
    </c:plotArea>
    <c:legend>
      <c:legendPos val="b"/>
      <c:layout>
        <c:manualLayout>
          <c:xMode val="edge"/>
          <c:yMode val="edge"/>
          <c:x val="1.214911902295405E-3"/>
          <c:y val="0.89160396401227049"/>
          <c:w val="0.63745288914087528"/>
          <c:h val="0.1083960359877295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cs-CZ" sz="1000" b="1">
                <a:solidFill>
                  <a:schemeClr val="tx2"/>
                </a:solidFill>
              </a:rPr>
              <a:t>O</a:t>
            </a:r>
            <a:r>
              <a:rPr lang="en-US" sz="1000" b="1">
                <a:solidFill>
                  <a:schemeClr val="tx2"/>
                </a:solidFill>
              </a:rPr>
              <a:t>dchylka</a:t>
            </a:r>
            <a:r>
              <a:rPr lang="cs-CZ" sz="1000" b="1">
                <a:solidFill>
                  <a:schemeClr val="tx2"/>
                </a:solidFill>
              </a:rPr>
              <a:t> průměrné teploty roku 2025</a:t>
            </a:r>
            <a:r>
              <a:rPr lang="cs-CZ" sz="1000" b="1" baseline="0">
                <a:solidFill>
                  <a:schemeClr val="tx2"/>
                </a:solidFill>
              </a:rPr>
              <a:t> k</a:t>
            </a:r>
            <a:r>
              <a:rPr lang="cs-CZ" sz="1000" b="1">
                <a:solidFill>
                  <a:schemeClr val="tx2"/>
                </a:solidFill>
              </a:rPr>
              <a:t> roku</a:t>
            </a:r>
            <a:r>
              <a:rPr lang="en-US" sz="1000" b="1">
                <a:solidFill>
                  <a:schemeClr val="tx2"/>
                </a:solidFill>
              </a:rPr>
              <a:t> 20</a:t>
            </a:r>
            <a:r>
              <a:rPr lang="cs-CZ" sz="1000" b="1">
                <a:solidFill>
                  <a:schemeClr val="tx2"/>
                </a:solidFill>
              </a:rPr>
              <a:t>24</a:t>
            </a:r>
            <a:endParaRPr lang="en-US" sz="1000" b="1">
              <a:solidFill>
                <a:schemeClr val="tx2"/>
              </a:solidFill>
            </a:endParaRPr>
          </a:p>
        </c:rich>
      </c:tx>
      <c:layout>
        <c:manualLayout>
          <c:xMode val="edge"/>
          <c:yMode val="edge"/>
          <c:x val="1.9346455575120513E-3"/>
          <c:y val="2.724294499683894E-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9.6052927631800081E-2"/>
          <c:y val="0.10805542945302811"/>
          <c:w val="0.90394707236819993"/>
          <c:h val="0.71172962226640146"/>
        </c:manualLayout>
      </c:layout>
      <c:barChart>
        <c:barDir val="col"/>
        <c:grouping val="clustered"/>
        <c:varyColors val="0"/>
        <c:ser>
          <c:idx val="0"/>
          <c:order val="0"/>
          <c:tx>
            <c:strRef>
              <c:f>'6.3'!$Q$5</c:f>
              <c:strCache>
                <c:ptCount val="1"/>
                <c:pt idx="0">
                  <c:v>odchylka
od r. 2024</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2E7E-4F9F-BEA1-487F77004F5D}"/>
              </c:ext>
            </c:extLst>
          </c:dPt>
          <c:dPt>
            <c:idx val="1"/>
            <c:invertIfNegative val="0"/>
            <c:bubble3D val="0"/>
            <c:extLst>
              <c:ext xmlns:c16="http://schemas.microsoft.com/office/drawing/2014/chart" uri="{C3380CC4-5D6E-409C-BE32-E72D297353CC}">
                <c16:uniqueId val="{00000001-2E7E-4F9F-BEA1-487F77004F5D}"/>
              </c:ext>
            </c:extLst>
          </c:dPt>
          <c:dPt>
            <c:idx val="2"/>
            <c:invertIfNegative val="0"/>
            <c:bubble3D val="0"/>
            <c:extLst>
              <c:ext xmlns:c16="http://schemas.microsoft.com/office/drawing/2014/chart" uri="{C3380CC4-5D6E-409C-BE32-E72D297353CC}">
                <c16:uniqueId val="{00000002-2E7E-4F9F-BEA1-487F77004F5D}"/>
              </c:ext>
            </c:extLst>
          </c:dPt>
          <c:dPt>
            <c:idx val="3"/>
            <c:invertIfNegative val="0"/>
            <c:bubble3D val="0"/>
            <c:extLst>
              <c:ext xmlns:c16="http://schemas.microsoft.com/office/drawing/2014/chart" uri="{C3380CC4-5D6E-409C-BE32-E72D297353CC}">
                <c16:uniqueId val="{00000003-2E7E-4F9F-BEA1-487F77004F5D}"/>
              </c:ext>
            </c:extLst>
          </c:dPt>
          <c:dPt>
            <c:idx val="4"/>
            <c:invertIfNegative val="0"/>
            <c:bubble3D val="0"/>
            <c:extLst>
              <c:ext xmlns:c16="http://schemas.microsoft.com/office/drawing/2014/chart" uri="{C3380CC4-5D6E-409C-BE32-E72D297353CC}">
                <c16:uniqueId val="{00000004-2E7E-4F9F-BEA1-487F77004F5D}"/>
              </c:ext>
            </c:extLst>
          </c:dPt>
          <c:dPt>
            <c:idx val="5"/>
            <c:invertIfNegative val="0"/>
            <c:bubble3D val="0"/>
            <c:extLst>
              <c:ext xmlns:c16="http://schemas.microsoft.com/office/drawing/2014/chart" uri="{C3380CC4-5D6E-409C-BE32-E72D297353CC}">
                <c16:uniqueId val="{00000005-2E7E-4F9F-BEA1-487F77004F5D}"/>
              </c:ext>
            </c:extLst>
          </c:dPt>
          <c:dPt>
            <c:idx val="6"/>
            <c:invertIfNegative val="0"/>
            <c:bubble3D val="0"/>
            <c:extLst>
              <c:ext xmlns:c16="http://schemas.microsoft.com/office/drawing/2014/chart" uri="{C3380CC4-5D6E-409C-BE32-E72D297353CC}">
                <c16:uniqueId val="{00000006-2E7E-4F9F-BEA1-487F77004F5D}"/>
              </c:ext>
            </c:extLst>
          </c:dPt>
          <c:dPt>
            <c:idx val="7"/>
            <c:invertIfNegative val="0"/>
            <c:bubble3D val="0"/>
            <c:extLst>
              <c:ext xmlns:c16="http://schemas.microsoft.com/office/drawing/2014/chart" uri="{C3380CC4-5D6E-409C-BE32-E72D297353CC}">
                <c16:uniqueId val="{00000007-2E7E-4F9F-BEA1-487F77004F5D}"/>
              </c:ext>
            </c:extLst>
          </c:dPt>
          <c:dPt>
            <c:idx val="8"/>
            <c:invertIfNegative val="0"/>
            <c:bubble3D val="0"/>
            <c:extLst>
              <c:ext xmlns:c16="http://schemas.microsoft.com/office/drawing/2014/chart" uri="{C3380CC4-5D6E-409C-BE32-E72D297353CC}">
                <c16:uniqueId val="{00000008-2E7E-4F9F-BEA1-487F77004F5D}"/>
              </c:ext>
            </c:extLst>
          </c:dPt>
          <c:dPt>
            <c:idx val="9"/>
            <c:invertIfNegative val="0"/>
            <c:bubble3D val="0"/>
            <c:extLst>
              <c:ext xmlns:c16="http://schemas.microsoft.com/office/drawing/2014/chart" uri="{C3380CC4-5D6E-409C-BE32-E72D297353CC}">
                <c16:uniqueId val="{00000009-2E7E-4F9F-BEA1-487F77004F5D}"/>
              </c:ext>
            </c:extLst>
          </c:dPt>
          <c:dPt>
            <c:idx val="10"/>
            <c:invertIfNegative val="0"/>
            <c:bubble3D val="0"/>
            <c:extLst>
              <c:ext xmlns:c16="http://schemas.microsoft.com/office/drawing/2014/chart" uri="{C3380CC4-5D6E-409C-BE32-E72D297353CC}">
                <c16:uniqueId val="{0000000A-2E7E-4F9F-BEA1-487F77004F5D}"/>
              </c:ext>
            </c:extLst>
          </c:dPt>
          <c:dPt>
            <c:idx val="11"/>
            <c:invertIfNegative val="0"/>
            <c:bubble3D val="0"/>
            <c:extLst>
              <c:ext xmlns:c16="http://schemas.microsoft.com/office/drawing/2014/chart" uri="{C3380CC4-5D6E-409C-BE32-E72D297353CC}">
                <c16:uniqueId val="{0000000B-2E7E-4F9F-BEA1-487F77004F5D}"/>
              </c:ext>
            </c:extLst>
          </c:dPt>
          <c:dLbls>
            <c:dLbl>
              <c:idx val="3"/>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3-2E7E-4F9F-BEA1-487F77004F5D}"/>
                </c:ext>
              </c:extLst>
            </c:dLbl>
            <c:dLbl>
              <c:idx val="5"/>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5-2E7E-4F9F-BEA1-487F77004F5D}"/>
                </c:ext>
              </c:extLst>
            </c:dLbl>
            <c:dLbl>
              <c:idx val="7"/>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7-2E7E-4F9F-BEA1-487F77004F5D}"/>
                </c:ext>
              </c:extLst>
            </c:dLbl>
            <c:dLbl>
              <c:idx val="1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A-2E7E-4F9F-BEA1-487F77004F5D}"/>
                </c:ext>
              </c:extLst>
            </c:dLbl>
            <c:dLbl>
              <c:idx val="1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B-2E7E-4F9F-BEA1-487F77004F5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'6.3'!$P$6:$P$17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'6.3'!$Q$6:$Q$17</c:f>
              <c:numCache>
                <c:formatCode>#\ ##0.0</c:formatCode>
                <c:ptCount val="12"/>
                <c:pt idx="0">
                  <c:v>0.7967774193548387</c:v>
                </c:pt>
                <c:pt idx="1">
                  <c:v>-6.6892499999999986</c:v>
                </c:pt>
                <c:pt idx="2">
                  <c:v>-1.9870967741935477</c:v>
                </c:pt>
                <c:pt idx="3">
                  <c:v>0.23666666666666991</c:v>
                </c:pt>
                <c:pt idx="4">
                  <c:v>-3.3193548387096783</c:v>
                </c:pt>
                <c:pt idx="5">
                  <c:v>0.22000000000000242</c:v>
                </c:pt>
                <c:pt idx="6">
                  <c:v>-1.870967741935484</c:v>
                </c:pt>
                <c:pt idx="7">
                  <c:v>-2.5161290322580641</c:v>
                </c:pt>
                <c:pt idx="8">
                  <c:v>-1.1299999999999972</c:v>
                </c:pt>
                <c:pt idx="9">
                  <c:v>-1.7935483870967754</c:v>
                </c:pt>
                <c:pt idx="10">
                  <c:v>-0.14333333333333353</c:v>
                </c:pt>
                <c:pt idx="11">
                  <c:v>0.18387096774193545</c:v>
                </c:pt>
              </c:numCache>
            </c:numRef>
          </c:val>
          <c:extLst>
            <c:ext xmlns:c16="http://schemas.microsoft.com/office/drawing/2014/chart" uri="{C3380CC4-5D6E-409C-BE32-E72D297353CC}">
              <c16:uniqueId val="{0000000C-2E7E-4F9F-BEA1-487F77004F5D}"/>
            </c:ext>
          </c:extLst>
        </c:ser>
        <c:dLbls>
          <c:showLegendKey val="0"/>
          <c:showVal val="0"/>
          <c:showCatName val="0"/>
          <c:showSerName val="0"/>
          <c:showPercent val="0"/>
          <c:showBubbleSize val="0"/>
        </c:dLbls>
        <c:gapWidth val="50"/>
        <c:axId val="170481152"/>
        <c:axId val="170482688"/>
      </c:barChart>
      <c:catAx>
        <c:axId val="170481152"/>
        <c:scaling>
          <c:orientation val="minMax"/>
        </c:scaling>
        <c:delete val="0"/>
        <c:axPos val="b"/>
        <c:numFmt formatCode="General" sourceLinked="0"/>
        <c:majorTickMark val="out"/>
        <c:minorTickMark val="none"/>
        <c:tickLblPos val="low"/>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70482688"/>
        <c:crosses val="autoZero"/>
        <c:auto val="1"/>
        <c:lblAlgn val="ctr"/>
        <c:lblOffset val="100"/>
        <c:noMultiLvlLbl val="0"/>
      </c:catAx>
      <c:valAx>
        <c:axId val="170482688"/>
        <c:scaling>
          <c:orientation val="minMax"/>
          <c:max val="2"/>
          <c:min val="-7"/>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b="0"/>
                  <a:t>teplota (°C)</a:t>
                </a:r>
              </a:p>
            </c:rich>
          </c:tx>
          <c:layout>
            <c:manualLayout>
              <c:xMode val="edge"/>
              <c:yMode val="edge"/>
              <c:x val="1.3605442176870748E-2"/>
              <c:y val="0.3467359237437977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0481152"/>
        <c:crosses val="autoZero"/>
        <c:crossBetween val="between"/>
        <c:majorUnit val="1"/>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cs-CZ" sz="1000" b="1">
                <a:solidFill>
                  <a:schemeClr val="tx2"/>
                </a:solidFill>
              </a:rPr>
              <a:t>Podíly ročních skutečných spotřeb plynu vztažené</a:t>
            </a:r>
            <a:r>
              <a:rPr lang="cs-CZ" sz="1000" b="1" baseline="0">
                <a:solidFill>
                  <a:schemeClr val="tx2"/>
                </a:solidFill>
              </a:rPr>
              <a:t> k</a:t>
            </a:r>
            <a:r>
              <a:rPr lang="cs-CZ" sz="1000" b="1">
                <a:solidFill>
                  <a:schemeClr val="tx2"/>
                </a:solidFill>
              </a:rPr>
              <a:t> největší roční spotřebě </a:t>
            </a:r>
          </a:p>
          <a:p>
            <a:pPr marL="0" marR="0" lvl="0" indent="0" algn="l" defTabSz="914400" rtl="0" eaLnBrk="1" fontAlgn="auto" latinLnBrk="0" hangingPunct="1">
              <a:lnSpc>
                <a:spcPct val="100000"/>
              </a:lnSpc>
              <a:spcBef>
                <a:spcPts val="0"/>
              </a:spcBef>
              <a:spcAft>
                <a:spcPts val="0"/>
              </a:spcAft>
              <a:buClrTx/>
              <a:buSzTx/>
              <a:buFontTx/>
              <a:buNone/>
              <a:tabLst/>
              <a:defRPr sz="1000">
                <a:solidFill>
                  <a:srgbClr val="1A3366"/>
                </a:solidFill>
              </a:defRPr>
            </a:pPr>
            <a:r>
              <a:rPr lang="cs-CZ" sz="1000" b="1">
                <a:solidFill>
                  <a:schemeClr val="tx2"/>
                </a:solidFill>
              </a:rPr>
              <a:t>(rok 2021) za posledních deset </a:t>
            </a:r>
            <a:r>
              <a:rPr lang="cs-CZ" sz="1000" b="1" i="0" u="none" strike="noStrike" kern="1200" baseline="0">
                <a:solidFill>
                  <a:schemeClr val="tx2"/>
                </a:solidFill>
                <a:latin typeface="+mn-lt"/>
                <a:ea typeface="+mn-ea"/>
                <a:cs typeface="+mn-cs"/>
              </a:rPr>
              <a:t>let (</a:t>
            </a:r>
            <a:r>
              <a:rPr lang="en-US" sz="1000" b="1" i="0" u="none" strike="noStrike" kern="1200" baseline="0">
                <a:solidFill>
                  <a:schemeClr val="tx2"/>
                </a:solidFill>
                <a:latin typeface="+mn-lt"/>
                <a:ea typeface="+mn-ea"/>
                <a:cs typeface="+mn-cs"/>
              </a:rPr>
              <a:t>mil. m</a:t>
            </a:r>
            <a:r>
              <a:rPr lang="en-US"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solidFill>
                  <a:srgbClr val="1A3366"/>
                </a:solidFill>
              </a:defRPr>
            </a:pPr>
            <a:endParaRPr lang="cs-CZ" sz="1000">
              <a:effectLst/>
            </a:endParaRPr>
          </a:p>
        </c:rich>
      </c:tx>
      <c:layout>
        <c:manualLayout>
          <c:xMode val="edge"/>
          <c:yMode val="edge"/>
          <c:x val="1.6024443317432654E-3"/>
          <c:y val="1.1863840162697719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endParaRPr lang="cs-CZ"/>
        </a:p>
      </c:txPr>
    </c:title>
    <c:autoTitleDeleted val="0"/>
    <c:plotArea>
      <c:layout>
        <c:manualLayout>
          <c:layoutTarget val="inner"/>
          <c:xMode val="edge"/>
          <c:yMode val="edge"/>
          <c:x val="6.3458747980940949E-2"/>
          <c:y val="0.20512815779685437"/>
          <c:w val="0.93654122235205561"/>
          <c:h val="0.70340683489790679"/>
        </c:manualLayout>
      </c:layout>
      <c:barChart>
        <c:barDir val="col"/>
        <c:grouping val="percentStacked"/>
        <c:varyColors val="0"/>
        <c:ser>
          <c:idx val="0"/>
          <c:order val="0"/>
          <c:tx>
            <c:strRef>
              <c:f>'6.4'!$G$19</c:f>
              <c:strCache>
                <c:ptCount val="1"/>
                <c:pt idx="0">
                  <c:v>0,0%</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B47C-454B-8307-4063B40840DA}"/>
              </c:ext>
            </c:extLst>
          </c:dPt>
          <c:dPt>
            <c:idx val="1"/>
            <c:invertIfNegative val="0"/>
            <c:bubble3D val="0"/>
            <c:extLst>
              <c:ext xmlns:c16="http://schemas.microsoft.com/office/drawing/2014/chart" uri="{C3380CC4-5D6E-409C-BE32-E72D297353CC}">
                <c16:uniqueId val="{00000002-B47C-454B-8307-4063B40840DA}"/>
              </c:ext>
            </c:extLst>
          </c:dPt>
          <c:dPt>
            <c:idx val="2"/>
            <c:invertIfNegative val="0"/>
            <c:bubble3D val="0"/>
            <c:extLst>
              <c:ext xmlns:c16="http://schemas.microsoft.com/office/drawing/2014/chart" uri="{C3380CC4-5D6E-409C-BE32-E72D297353CC}">
                <c16:uniqueId val="{00000003-B47C-454B-8307-4063B40840DA}"/>
              </c:ext>
            </c:extLst>
          </c:dPt>
          <c:dLbls>
            <c:numFmt formatCode="#,##0" sourceLinked="0"/>
            <c:spPr>
              <a:noFill/>
              <a:ln>
                <a:noFill/>
              </a:ln>
              <a:effectLst/>
            </c:spPr>
            <c:txPr>
              <a:bodyPr rot="-5400000" spcFirstLastPara="1" vertOverflow="ellipsis" wrap="square" anchor="ctr" anchorCtr="1"/>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'6.4'!$F$20:$F$29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'6.4'!$G$20:$G$29</c:f>
              <c:numCache>
                <c:formatCode>0.0</c:formatCode>
                <c:ptCount val="10"/>
                <c:pt idx="0">
                  <c:v>8255.1342335338559</c:v>
                </c:pt>
                <c:pt idx="1">
                  <c:v>8527.4827534189189</c:v>
                </c:pt>
                <c:pt idx="2">
                  <c:v>8182.7561269882699</c:v>
                </c:pt>
                <c:pt idx="3">
                  <c:v>8564.6294736091877</c:v>
                </c:pt>
                <c:pt idx="4">
                  <c:v>8694.2191732210795</c:v>
                </c:pt>
                <c:pt idx="5">
                  <c:v>9433.7342458022922</c:v>
                </c:pt>
                <c:pt idx="6">
                  <c:v>7543.7622835692937</c:v>
                </c:pt>
                <c:pt idx="7">
                  <c:v>6758.5731948039893</c:v>
                </c:pt>
                <c:pt idx="8">
                  <c:v>6766.6571481157825</c:v>
                </c:pt>
                <c:pt idx="9">
                  <c:v>7207.5895893909847</c:v>
                </c:pt>
              </c:numCache>
            </c:numRef>
          </c:val>
          <c:extLst>
            <c:ext xmlns:c16="http://schemas.microsoft.com/office/drawing/2014/chart" uri="{C3380CC4-5D6E-409C-BE32-E72D297353CC}">
              <c16:uniqueId val="{00000004-B47C-454B-8307-4063B40840DA}"/>
            </c:ext>
          </c:extLst>
        </c:ser>
        <c:ser>
          <c:idx val="1"/>
          <c:order val="1"/>
          <c:tx>
            <c:strRef>
              <c:f>'6.4'!$J$19</c:f>
              <c:strCache>
                <c:ptCount val="1"/>
              </c:strCache>
            </c:strRef>
          </c:tx>
          <c:spPr>
            <a:solidFill>
              <a:schemeClr val="bg1">
                <a:alpha val="25000"/>
              </a:schemeClr>
            </a:solidFill>
            <a:ln>
              <a:noFill/>
            </a:ln>
            <a:effectLst/>
          </c:spPr>
          <c:invertIfNegative val="0"/>
          <c:cat>
            <c:numRef>
              <c:f>'6.4'!$F$20:$F$29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'6.4'!$J$20:$J$29</c:f>
              <c:numCache>
                <c:formatCode>#\ ##0.0</c:formatCode>
                <c:ptCount val="10"/>
                <c:pt idx="0">
                  <c:v>1178.6000122684363</c:v>
                </c:pt>
                <c:pt idx="1">
                  <c:v>906.25149238337326</c:v>
                </c:pt>
                <c:pt idx="2">
                  <c:v>1250.9781188140223</c:v>
                </c:pt>
                <c:pt idx="3">
                  <c:v>869.10477219310451</c:v>
                </c:pt>
                <c:pt idx="4">
                  <c:v>739.51507258121273</c:v>
                </c:pt>
                <c:pt idx="5">
                  <c:v>0</c:v>
                </c:pt>
                <c:pt idx="6">
                  <c:v>1889.9719622329985</c:v>
                </c:pt>
                <c:pt idx="7">
                  <c:v>2675.1610509983029</c:v>
                </c:pt>
                <c:pt idx="8">
                  <c:v>2667.0770976865097</c:v>
                </c:pt>
                <c:pt idx="9">
                  <c:v>2226.1446564113076</c:v>
                </c:pt>
              </c:numCache>
            </c:numRef>
          </c:val>
          <c:extLst>
            <c:ext xmlns:c16="http://schemas.microsoft.com/office/drawing/2014/chart" uri="{C3380CC4-5D6E-409C-BE32-E72D297353CC}">
              <c16:uniqueId val="{00000005-B47C-454B-8307-4063B40840DA}"/>
            </c:ext>
          </c:extLst>
        </c:ser>
        <c:dLbls>
          <c:showLegendKey val="0"/>
          <c:showVal val="0"/>
          <c:showCatName val="0"/>
          <c:showSerName val="0"/>
          <c:showPercent val="0"/>
          <c:showBubbleSize val="0"/>
        </c:dLbls>
        <c:gapWidth val="50"/>
        <c:overlap val="100"/>
        <c:axId val="161496448"/>
        <c:axId val="169981056"/>
      </c:barChart>
      <c:catAx>
        <c:axId val="161496448"/>
        <c:scaling>
          <c:orientation val="minMax"/>
        </c:scaling>
        <c:delete val="0"/>
        <c:axPos val="b"/>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981056"/>
        <c:crosses val="autoZero"/>
        <c:auto val="1"/>
        <c:lblAlgn val="ctr"/>
        <c:lblOffset val="100"/>
        <c:noMultiLvlLbl val="0"/>
      </c:catAx>
      <c:valAx>
        <c:axId val="169981056"/>
        <c:scaling>
          <c:orientation val="minMax"/>
          <c:min val="0"/>
        </c:scaling>
        <c:delete val="0"/>
        <c:axPos val="l"/>
        <c:majorGridlines>
          <c:spPr>
            <a:ln w="6350" cap="flat" cmpd="sng" algn="ctr">
              <a:solidFill>
                <a:schemeClr val="tx1">
                  <a:tint val="75000"/>
                </a:schemeClr>
              </a:solidFill>
              <a:prstDash val="solid"/>
              <a:round/>
            </a:ln>
            <a:effectLst/>
          </c:spPr>
        </c:majorGridlines>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1496448"/>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cs-CZ" sz="1000" b="1">
                <a:solidFill>
                  <a:schemeClr val="tx2"/>
                </a:solidFill>
              </a:rPr>
              <a:t>M</a:t>
            </a:r>
            <a:r>
              <a:rPr lang="en-US" sz="1000" b="1">
                <a:solidFill>
                  <a:schemeClr val="tx2"/>
                </a:solidFill>
              </a:rPr>
              <a:t>eziroční změna</a:t>
            </a:r>
            <a:r>
              <a:rPr lang="cs-CZ" sz="1000" b="1">
                <a:solidFill>
                  <a:schemeClr val="tx2"/>
                </a:solidFill>
              </a:rPr>
              <a:t> skutečné spotřeby zemního plynu</a:t>
            </a:r>
            <a:endParaRPr lang="en-US" sz="1000" b="1">
              <a:solidFill>
                <a:schemeClr val="tx2"/>
              </a:solidFill>
            </a:endParaRPr>
          </a:p>
        </c:rich>
      </c:tx>
      <c:layout>
        <c:manualLayout>
          <c:xMode val="edge"/>
          <c:yMode val="edge"/>
          <c:x val="1.9066859355279888E-3"/>
          <c:y val="4.7038610953646478E-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5.8901770073868875E-2"/>
          <c:y val="0.1519545285921686"/>
          <c:w val="0.94003825880466052"/>
          <c:h val="0.71853729960318913"/>
        </c:manualLayout>
      </c:layout>
      <c:barChart>
        <c:barDir val="col"/>
        <c:grouping val="clustered"/>
        <c:varyColors val="0"/>
        <c:ser>
          <c:idx val="0"/>
          <c:order val="0"/>
          <c:tx>
            <c:strRef>
              <c:f>'6.4'!$D$46</c:f>
              <c:strCache>
                <c:ptCount val="1"/>
                <c:pt idx="0">
                  <c:v>#ODKAZ!</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55C-4A8D-8DBA-48A79ABCEC4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55C-4A8D-8DBA-48A79ABCEC47}"/>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D55C-4A8D-8DBA-48A79ABCEC4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7-D55C-4A8D-8DBA-48A79ABCEC4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9-D55C-4A8D-8DBA-48A79ABCEC47}"/>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B-D55C-4A8D-8DBA-48A79ABCEC47}"/>
              </c:ext>
            </c:extLst>
          </c:dPt>
          <c:dPt>
            <c:idx val="8"/>
            <c:invertIfNegative val="0"/>
            <c:bubble3D val="0"/>
            <c:spPr>
              <a:solidFill>
                <a:schemeClr val="accent1"/>
              </a:solidFill>
              <a:ln>
                <a:noFill/>
              </a:ln>
              <a:effectLst/>
            </c:spPr>
            <c:extLst>
              <c:ext xmlns:c16="http://schemas.microsoft.com/office/drawing/2014/chart" uri="{C3380CC4-5D6E-409C-BE32-E72D297353CC}">
                <c16:uniqueId val="{0000000D-D55C-4A8D-8DBA-48A79ABCEC47}"/>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F-D55C-4A8D-8DBA-48A79ABCEC47}"/>
              </c:ext>
            </c:extLst>
          </c:dPt>
          <c:dLbls>
            <c:dLbl>
              <c:idx val="3"/>
              <c:layout>
                <c:manualLayout>
                  <c:x val="0"/>
                  <c:y val="1.3450867792797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5C-4A8D-8DBA-48A79ABCEC47}"/>
                </c:ext>
              </c:extLst>
            </c:dLbl>
            <c:dLbl>
              <c:idx val="8"/>
              <c:layout>
                <c:manualLayout>
                  <c:x val="-1.4521417981633862E-16"/>
                  <c:y val="1.3450867792797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55C-4A8D-8DBA-48A79ABCEC47}"/>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'6.4'!$C$47:$C$56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'6.4'!$D$47:$D$56</c:f>
              <c:numCache>
                <c:formatCode>0.0%</c:formatCode>
                <c:ptCount val="10"/>
                <c:pt idx="0">
                  <c:v>8.5121800711963222E-2</c:v>
                </c:pt>
                <c:pt idx="1">
                  <c:v>3.2991410215806531E-2</c:v>
                </c:pt>
                <c:pt idx="2">
                  <c:v>-4.0425367766641102E-2</c:v>
                </c:pt>
                <c:pt idx="3">
                  <c:v>4.6668059110478388E-2</c:v>
                </c:pt>
                <c:pt idx="4">
                  <c:v>1.5130800463838615E-2</c:v>
                </c:pt>
                <c:pt idx="5">
                  <c:v>8.5058250528003809E-2</c:v>
                </c:pt>
                <c:pt idx="6">
                  <c:v>-0.20034187024867434</c:v>
                </c:pt>
                <c:pt idx="7">
                  <c:v>-0.10408454816709788</c:v>
                </c:pt>
                <c:pt idx="8">
                  <c:v>1.1961035382450592E-3</c:v>
                </c:pt>
                <c:pt idx="9">
                  <c:v>6.5162521408075547E-2</c:v>
                </c:pt>
              </c:numCache>
            </c:numRef>
          </c:val>
          <c:extLst>
            <c:ext xmlns:c16="http://schemas.microsoft.com/office/drawing/2014/chart" uri="{C3380CC4-5D6E-409C-BE32-E72D297353CC}">
              <c16:uniqueId val="{00000010-D55C-4A8D-8DBA-48A79ABCEC47}"/>
            </c:ext>
          </c:extLst>
        </c:ser>
        <c:dLbls>
          <c:showLegendKey val="0"/>
          <c:showVal val="0"/>
          <c:showCatName val="0"/>
          <c:showSerName val="0"/>
          <c:showPercent val="0"/>
          <c:showBubbleSize val="0"/>
        </c:dLbls>
        <c:gapWidth val="50"/>
        <c:overlap val="100"/>
        <c:axId val="170013056"/>
        <c:axId val="170014592"/>
      </c:barChart>
      <c:catAx>
        <c:axId val="170013056"/>
        <c:scaling>
          <c:orientation val="minMax"/>
        </c:scaling>
        <c:delete val="0"/>
        <c:axPos val="b"/>
        <c:numFmt formatCode="General"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0014592"/>
        <c:crosses val="autoZero"/>
        <c:auto val="1"/>
        <c:lblAlgn val="ctr"/>
        <c:lblOffset val="100"/>
        <c:noMultiLvlLbl val="0"/>
      </c:catAx>
      <c:valAx>
        <c:axId val="170014592"/>
        <c:scaling>
          <c:orientation val="minMax"/>
          <c:max val="0.2"/>
          <c:min val="-0.30000000000000004"/>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0013056"/>
        <c:crosses val="autoZero"/>
        <c:crossBetween val="between"/>
        <c:majorUnit val="5.000000000000001E-2"/>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Arial" panose="020B0604020202020204" pitchFamily="34" charset="0"/>
              </a:defRPr>
            </a:pPr>
            <a:r>
              <a:rPr lang="cs-CZ" sz="1000" b="1">
                <a:solidFill>
                  <a:schemeClr val="tx2"/>
                </a:solidFill>
              </a:rPr>
              <a:t>Průběhy ročních s</a:t>
            </a:r>
            <a:r>
              <a:rPr lang="en-US" sz="1000" b="1">
                <a:solidFill>
                  <a:schemeClr val="tx2"/>
                </a:solidFill>
              </a:rPr>
              <a:t>potřeb</a:t>
            </a:r>
            <a:r>
              <a:rPr lang="cs-CZ" sz="1000" b="1">
                <a:solidFill>
                  <a:schemeClr val="tx2"/>
                </a:solidFill>
              </a:rPr>
              <a:t> </a:t>
            </a:r>
            <a:r>
              <a:rPr lang="en-US" sz="1000" b="1">
                <a:solidFill>
                  <a:schemeClr val="tx2"/>
                </a:solidFill>
              </a:rPr>
              <a:t>zemního plynu</a:t>
            </a:r>
            <a:r>
              <a:rPr lang="cs-CZ" sz="1000" b="1">
                <a:solidFill>
                  <a:schemeClr val="tx2"/>
                </a:solidFill>
              </a:rPr>
              <a:t> a průměrných teplot</a:t>
            </a:r>
            <a:endParaRPr lang="en-US" sz="1000" b="1">
              <a:solidFill>
                <a:schemeClr val="tx2"/>
              </a:solidFill>
            </a:endParaRPr>
          </a:p>
        </c:rich>
      </c:tx>
      <c:layout>
        <c:manualLayout>
          <c:xMode val="edge"/>
          <c:yMode val="edge"/>
          <c:x val="3.0226417480947406E-3"/>
          <c:y val="2.9227278793540572E-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Arial" panose="020B0604020202020204" pitchFamily="34" charset="0"/>
            </a:defRPr>
          </a:pPr>
          <a:endParaRPr lang="en-US"/>
        </a:p>
      </c:txPr>
    </c:title>
    <c:autoTitleDeleted val="0"/>
    <c:plotArea>
      <c:layout>
        <c:manualLayout>
          <c:layoutTarget val="inner"/>
          <c:xMode val="edge"/>
          <c:yMode val="edge"/>
          <c:x val="0.12404721148986811"/>
          <c:y val="0.13658665806689393"/>
          <c:w val="0.78141259516473482"/>
          <c:h val="0.68061034743538418"/>
        </c:manualLayout>
      </c:layout>
      <c:lineChart>
        <c:grouping val="standard"/>
        <c:varyColors val="0"/>
        <c:ser>
          <c:idx val="1"/>
          <c:order val="0"/>
          <c:tx>
            <c:strRef>
              <c:f>'6.4'!$C$19</c:f>
              <c:strCache>
                <c:ptCount val="1"/>
                <c:pt idx="0">
                  <c:v>Skutečnost</c:v>
                </c:pt>
              </c:strCache>
            </c:strRef>
          </c:tx>
          <c:spPr>
            <a:ln w="19050" cap="rnd" cmpd="sng" algn="ctr">
              <a:solidFill>
                <a:srgbClr val="233060"/>
              </a:solidFill>
              <a:prstDash val="solid"/>
              <a:round/>
            </a:ln>
            <a:effectLst/>
          </c:spPr>
          <c:marker>
            <c:symbol val="none"/>
          </c:marker>
          <c:dPt>
            <c:idx val="9"/>
            <c:bubble3D val="0"/>
            <c:extLst>
              <c:ext xmlns:c16="http://schemas.microsoft.com/office/drawing/2014/chart" uri="{C3380CC4-5D6E-409C-BE32-E72D297353CC}">
                <c16:uniqueId val="{00000000-9662-4C09-BD9E-182778F3F259}"/>
              </c:ext>
            </c:extLst>
          </c:dPt>
          <c:cat>
            <c:numRef>
              <c:f>'6.4'!$B$20:$B$29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'6.4'!$C$20:$C$29</c:f>
              <c:numCache>
                <c:formatCode>#\ ##0.0</c:formatCode>
                <c:ptCount val="10"/>
                <c:pt idx="0">
                  <c:v>8255.1342335338559</c:v>
                </c:pt>
                <c:pt idx="1">
                  <c:v>8527.4827534189189</c:v>
                </c:pt>
                <c:pt idx="2">
                  <c:v>8182.7561269882699</c:v>
                </c:pt>
                <c:pt idx="3">
                  <c:v>8564.6294736091877</c:v>
                </c:pt>
                <c:pt idx="4">
                  <c:v>8694.2191732210795</c:v>
                </c:pt>
                <c:pt idx="5">
                  <c:v>9433.7342458022922</c:v>
                </c:pt>
                <c:pt idx="6">
                  <c:v>7543.7622835692937</c:v>
                </c:pt>
                <c:pt idx="7">
                  <c:v>6758.5731948039893</c:v>
                </c:pt>
                <c:pt idx="8">
                  <c:v>6766.6571481157825</c:v>
                </c:pt>
                <c:pt idx="9">
                  <c:v>7207.5895893909847</c:v>
                </c:pt>
              </c:numCache>
            </c:numRef>
          </c:val>
          <c:smooth val="0"/>
          <c:extLst>
            <c:ext xmlns:c16="http://schemas.microsoft.com/office/drawing/2014/chart" uri="{C3380CC4-5D6E-409C-BE32-E72D297353CC}">
              <c16:uniqueId val="{00000001-9662-4C09-BD9E-182778F3F259}"/>
            </c:ext>
          </c:extLst>
        </c:ser>
        <c:ser>
          <c:idx val="2"/>
          <c:order val="1"/>
          <c:tx>
            <c:strRef>
              <c:f>'6.4'!$D$19</c:f>
              <c:strCache>
                <c:ptCount val="1"/>
                <c:pt idx="0">
                  <c:v>Přepočet</c:v>
                </c:pt>
              </c:strCache>
            </c:strRef>
          </c:tx>
          <c:spPr>
            <a:ln w="19050" cap="rnd" cmpd="sng" algn="ctr">
              <a:solidFill>
                <a:schemeClr val="bg1">
                  <a:lumMod val="50000"/>
                </a:schemeClr>
              </a:solidFill>
              <a:prstDash val="solid"/>
              <a:round/>
            </a:ln>
            <a:effectLst/>
          </c:spPr>
          <c:marker>
            <c:symbol val="none"/>
          </c:marker>
          <c:cat>
            <c:numRef>
              <c:f>'6.4'!$B$20:$B$29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'6.4'!$D$20:$D$29</c:f>
              <c:numCache>
                <c:formatCode>#\ ##0.0</c:formatCode>
                <c:ptCount val="10"/>
                <c:pt idx="0">
                  <c:v>8432.6727866868077</c:v>
                </c:pt>
                <c:pt idx="1">
                  <c:v>8733.122113124442</c:v>
                </c:pt>
                <c:pt idx="2">
                  <c:v>8634.4743233258068</c:v>
                </c:pt>
                <c:pt idx="3">
                  <c:v>9052.0350741878956</c:v>
                </c:pt>
                <c:pt idx="4">
                  <c:v>9006.2086823140817</c:v>
                </c:pt>
                <c:pt idx="5">
                  <c:v>9319.6121170440929</c:v>
                </c:pt>
                <c:pt idx="6">
                  <c:v>7782.2374673559498</c:v>
                </c:pt>
                <c:pt idx="7">
                  <c:v>7152.7776662268625</c:v>
                </c:pt>
                <c:pt idx="8">
                  <c:v>7284.5835128261797</c:v>
                </c:pt>
                <c:pt idx="9">
                  <c:v>7323.4621319447833</c:v>
                </c:pt>
              </c:numCache>
            </c:numRef>
          </c:val>
          <c:smooth val="0"/>
          <c:extLst>
            <c:ext xmlns:c16="http://schemas.microsoft.com/office/drawing/2014/chart" uri="{C3380CC4-5D6E-409C-BE32-E72D297353CC}">
              <c16:uniqueId val="{00000002-9662-4C09-BD9E-182778F3F259}"/>
            </c:ext>
          </c:extLst>
        </c:ser>
        <c:dLbls>
          <c:showLegendKey val="0"/>
          <c:showVal val="0"/>
          <c:showCatName val="0"/>
          <c:showSerName val="0"/>
          <c:showPercent val="0"/>
          <c:showBubbleSize val="0"/>
        </c:dLbls>
        <c:marker val="1"/>
        <c:smooth val="0"/>
        <c:axId val="170056320"/>
        <c:axId val="170066304"/>
      </c:lineChart>
      <c:lineChart>
        <c:grouping val="standard"/>
        <c:varyColors val="0"/>
        <c:ser>
          <c:idx val="0"/>
          <c:order val="2"/>
          <c:tx>
            <c:strRef>
              <c:f>'6.4'!$E$19</c:f>
              <c:strCache>
                <c:ptCount val="1"/>
                <c:pt idx="0">
                  <c:v>Průměrná teplota</c:v>
                </c:pt>
              </c:strCache>
            </c:strRef>
          </c:tx>
          <c:spPr>
            <a:ln w="19050" cap="rnd" cmpd="sng" algn="ctr">
              <a:solidFill>
                <a:srgbClr val="DF2B20"/>
              </a:solidFill>
              <a:prstDash val="solid"/>
              <a:round/>
            </a:ln>
            <a:effectLst/>
          </c:spPr>
          <c:marker>
            <c:symbol val="none"/>
          </c:marker>
          <c:dPt>
            <c:idx val="7"/>
            <c:bubble3D val="0"/>
            <c:extLst>
              <c:ext xmlns:c16="http://schemas.microsoft.com/office/drawing/2014/chart" uri="{C3380CC4-5D6E-409C-BE32-E72D297353CC}">
                <c16:uniqueId val="{00000003-9662-4C09-BD9E-182778F3F259}"/>
              </c:ext>
            </c:extLst>
          </c:dPt>
          <c:dPt>
            <c:idx val="9"/>
            <c:bubble3D val="0"/>
            <c:extLst>
              <c:ext xmlns:c16="http://schemas.microsoft.com/office/drawing/2014/chart" uri="{C3380CC4-5D6E-409C-BE32-E72D297353CC}">
                <c16:uniqueId val="{00000004-9662-4C09-BD9E-182778F3F259}"/>
              </c:ext>
            </c:extLst>
          </c:dPt>
          <c:cat>
            <c:numRef>
              <c:f>'6.4'!$B$20:$B$29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'6.4'!$E$20:$E$29</c:f>
              <c:numCache>
                <c:formatCode>#\ ##0.0</c:formatCode>
                <c:ptCount val="10"/>
                <c:pt idx="0">
                  <c:v>8.9722459037378375</c:v>
                </c:pt>
                <c:pt idx="1">
                  <c:v>8.8161872759856621</c:v>
                </c:pt>
                <c:pt idx="2">
                  <c:v>9.8751190476190462</c:v>
                </c:pt>
                <c:pt idx="3">
                  <c:v>9.7526875320020494</c:v>
                </c:pt>
                <c:pt idx="4">
                  <c:v>9.3390104966717846</c:v>
                </c:pt>
                <c:pt idx="5">
                  <c:v>8.2528539426523277</c:v>
                </c:pt>
                <c:pt idx="6">
                  <c:v>9.426741551459294</c:v>
                </c:pt>
                <c:pt idx="7">
                  <c:v>9.8809274193548386</c:v>
                </c:pt>
                <c:pt idx="8">
                  <c:v>10.457621607782896</c:v>
                </c:pt>
                <c:pt idx="9">
                  <c:v>8.9565911866359453</c:v>
                </c:pt>
              </c:numCache>
            </c:numRef>
          </c:val>
          <c:smooth val="0"/>
          <c:extLst>
            <c:ext xmlns:c16="http://schemas.microsoft.com/office/drawing/2014/chart" uri="{C3380CC4-5D6E-409C-BE32-E72D297353CC}">
              <c16:uniqueId val="{00000005-9662-4C09-BD9E-182778F3F259}"/>
            </c:ext>
          </c:extLst>
        </c:ser>
        <c:dLbls>
          <c:showLegendKey val="0"/>
          <c:showVal val="0"/>
          <c:showCatName val="0"/>
          <c:showSerName val="0"/>
          <c:showPercent val="0"/>
          <c:showBubbleSize val="0"/>
        </c:dLbls>
        <c:marker val="1"/>
        <c:smooth val="0"/>
        <c:axId val="170070400"/>
        <c:axId val="170068224"/>
      </c:lineChart>
      <c:dateAx>
        <c:axId val="170056320"/>
        <c:scaling>
          <c:orientation val="minMax"/>
          <c:max val="2025"/>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70066304"/>
        <c:crosses val="autoZero"/>
        <c:auto val="0"/>
        <c:lblOffset val="100"/>
        <c:baseTimeUnit val="days"/>
      </c:dateAx>
      <c:valAx>
        <c:axId val="170066304"/>
        <c:scaling>
          <c:orientation val="minMax"/>
          <c:max val="9700"/>
          <c:min val="640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r>
                  <a:rPr lang="cs-CZ" b="0"/>
                  <a:t>množství plynu</a:t>
                </a:r>
                <a:r>
                  <a:rPr lang="en-US" b="0"/>
                  <a:t> (mil. m</a:t>
                </a:r>
                <a:r>
                  <a:rPr lang="en-US" b="0" baseline="30000"/>
                  <a:t>3</a:t>
                </a:r>
                <a:r>
                  <a:rPr lang="en-US" b="0"/>
                  <a:t>)</a:t>
                </a:r>
              </a:p>
            </c:rich>
          </c:tx>
          <c:layout>
            <c:manualLayout>
              <c:xMode val="edge"/>
              <c:yMode val="edge"/>
              <c:x val="4.0273552762426439E-2"/>
              <c:y val="0.2465545620356777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70056320"/>
        <c:crosses val="autoZero"/>
        <c:crossBetween val="midCat"/>
        <c:majorUnit val="300"/>
      </c:valAx>
      <c:valAx>
        <c:axId val="170068224"/>
        <c:scaling>
          <c:orientation val="minMax"/>
          <c:max val="11.5"/>
          <c:min val="6"/>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r>
                  <a:rPr lang="en-US" b="0"/>
                  <a:t>průměrná teplota (°C)</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title>
        <c:numFmt formatCode="#\ ##0.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70070400"/>
        <c:crosses val="max"/>
        <c:crossBetween val="between"/>
        <c:majorUnit val="0.5"/>
      </c:valAx>
      <c:catAx>
        <c:axId val="170070400"/>
        <c:scaling>
          <c:orientation val="minMax"/>
        </c:scaling>
        <c:delete val="1"/>
        <c:axPos val="b"/>
        <c:numFmt formatCode="General" sourceLinked="1"/>
        <c:majorTickMark val="out"/>
        <c:minorTickMark val="none"/>
        <c:tickLblPos val="nextTo"/>
        <c:crossAx val="170068224"/>
        <c:crosses val="autoZero"/>
        <c:auto val="1"/>
        <c:lblAlgn val="ctr"/>
        <c:lblOffset val="100"/>
        <c:noMultiLvlLbl val="0"/>
      </c:catAx>
      <c:spPr>
        <a:solidFill>
          <a:schemeClr val="bg1"/>
        </a:solidFill>
        <a:ln>
          <a:noFill/>
        </a:ln>
        <a:effectLst/>
      </c:spPr>
    </c:plotArea>
    <c:legend>
      <c:legendPos val="b"/>
      <c:layout>
        <c:manualLayout>
          <c:xMode val="edge"/>
          <c:yMode val="edge"/>
          <c:x val="0"/>
          <c:y val="0.9154273288374376"/>
          <c:w val="0.54428027068905549"/>
          <c:h val="8.4572712309266426E-2"/>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baseline="0">
                <a:solidFill>
                  <a:schemeClr val="tx2"/>
                </a:solidFill>
                <a:latin typeface="+mn-lt"/>
                <a:ea typeface="+mn-ea"/>
                <a:cs typeface="+mn-cs"/>
              </a:defRPr>
            </a:pPr>
            <a:r>
              <a:rPr lang="cs-CZ" sz="1000" b="1">
                <a:solidFill>
                  <a:schemeClr val="tx2"/>
                </a:solidFill>
              </a:rPr>
              <a:t>Průběh d</a:t>
            </a:r>
            <a:r>
              <a:rPr lang="en-US" sz="1000" b="1">
                <a:solidFill>
                  <a:schemeClr val="tx2"/>
                </a:solidFill>
              </a:rPr>
              <a:t>enní</a:t>
            </a:r>
            <a:r>
              <a:rPr lang="cs-CZ" sz="1000" b="1">
                <a:solidFill>
                  <a:schemeClr val="tx2"/>
                </a:solidFill>
              </a:rPr>
              <a:t>ch</a:t>
            </a:r>
            <a:r>
              <a:rPr lang="en-US" sz="1000" b="1">
                <a:solidFill>
                  <a:schemeClr val="tx2"/>
                </a:solidFill>
              </a:rPr>
              <a:t> spotřeb zemního plynu a průměrn</a:t>
            </a:r>
            <a:r>
              <a:rPr lang="cs-CZ" sz="1000" b="1">
                <a:solidFill>
                  <a:schemeClr val="tx2"/>
                </a:solidFill>
              </a:rPr>
              <a:t>ých </a:t>
            </a:r>
            <a:r>
              <a:rPr lang="en-US" sz="1000" b="1">
                <a:solidFill>
                  <a:schemeClr val="tx2"/>
                </a:solidFill>
              </a:rPr>
              <a:t>teplot</a:t>
            </a:r>
            <a:endParaRPr lang="cs-CZ" sz="1000" b="1">
              <a:solidFill>
                <a:schemeClr val="tx2"/>
              </a:solidFill>
            </a:endParaRPr>
          </a:p>
        </c:rich>
      </c:tx>
      <c:layout>
        <c:manualLayout>
          <c:xMode val="edge"/>
          <c:yMode val="edge"/>
          <c:x val="2.4725131903682068E-3"/>
          <c:y val="3.9362252883527168E-2"/>
        </c:manualLayout>
      </c:layout>
      <c:overlay val="0"/>
      <c:spPr>
        <a:noFill/>
        <a:ln>
          <a:noFill/>
        </a:ln>
        <a:effectLst/>
      </c:spPr>
      <c:txPr>
        <a:bodyPr rot="0" spcFirstLastPara="1" vertOverflow="ellipsis" vert="horz" wrap="square" anchor="ctr" anchorCtr="1"/>
        <a:lstStyle/>
        <a:p>
          <a:pPr algn="l">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8.7982145435704026E-2"/>
          <c:y val="0.15099388379204895"/>
          <c:w val="0.82407902895633167"/>
          <c:h val="0.6918683329721399"/>
        </c:manualLayout>
      </c:layout>
      <c:lineChart>
        <c:grouping val="standard"/>
        <c:varyColors val="0"/>
        <c:ser>
          <c:idx val="0"/>
          <c:order val="0"/>
          <c:tx>
            <c:strRef>
              <c:f>'6.5'!$O$5</c:f>
              <c:strCache>
                <c:ptCount val="1"/>
                <c:pt idx="0">
                  <c:v>spotřeba</c:v>
                </c:pt>
              </c:strCache>
            </c:strRef>
          </c:tx>
          <c:spPr>
            <a:ln w="19050" cap="rnd" cmpd="sng" algn="ctr">
              <a:solidFill>
                <a:schemeClr val="accent1"/>
              </a:solidFill>
              <a:prstDash val="solid"/>
              <a:round/>
            </a:ln>
            <a:effectLst/>
          </c:spPr>
          <c:marker>
            <c:symbol val="none"/>
          </c:marker>
          <c:cat>
            <c:numRef>
              <c:f>'6.5'!$N$6:$N$370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'6.5'!$O$6:$O$370</c:f>
              <c:numCache>
                <c:formatCode>0.000</c:formatCode>
                <c:ptCount val="365"/>
                <c:pt idx="0">
                  <c:v>31.286515078509296</c:v>
                </c:pt>
                <c:pt idx="1">
                  <c:v>35.125016451967674</c:v>
                </c:pt>
                <c:pt idx="2">
                  <c:v>32.884814705555875</c:v>
                </c:pt>
                <c:pt idx="3">
                  <c:v>32.024582675430182</c:v>
                </c:pt>
                <c:pt idx="4">
                  <c:v>33.56337106020716</c:v>
                </c:pt>
                <c:pt idx="5">
                  <c:v>33.398078055863841</c:v>
                </c:pt>
                <c:pt idx="6">
                  <c:v>33.29876703033591</c:v>
                </c:pt>
                <c:pt idx="7">
                  <c:v>32.997424886654642</c:v>
                </c:pt>
                <c:pt idx="8">
                  <c:v>32.398381889438966</c:v>
                </c:pt>
                <c:pt idx="9">
                  <c:v>34.699986867293276</c:v>
                </c:pt>
                <c:pt idx="10">
                  <c:v>31.476636097024191</c:v>
                </c:pt>
                <c:pt idx="11">
                  <c:v>33.603262855864969</c:v>
                </c:pt>
                <c:pt idx="12">
                  <c:v>39.573317805393529</c:v>
                </c:pt>
                <c:pt idx="13">
                  <c:v>37.899730475737556</c:v>
                </c:pt>
                <c:pt idx="14">
                  <c:v>38.270896583595992</c:v>
                </c:pt>
                <c:pt idx="15">
                  <c:v>36.883267708472943</c:v>
                </c:pt>
                <c:pt idx="16">
                  <c:v>37.484929657178199</c:v>
                </c:pt>
                <c:pt idx="17">
                  <c:v>33.723518885732062</c:v>
                </c:pt>
                <c:pt idx="18">
                  <c:v>34.548490946254951</c:v>
                </c:pt>
                <c:pt idx="19">
                  <c:v>40.962506503309157</c:v>
                </c:pt>
                <c:pt idx="20">
                  <c:v>39.631434257690003</c:v>
                </c:pt>
                <c:pt idx="21">
                  <c:v>39.382124602597834</c:v>
                </c:pt>
                <c:pt idx="22">
                  <c:v>35.212268189255582</c:v>
                </c:pt>
                <c:pt idx="23">
                  <c:v>32.145929073140543</c:v>
                </c:pt>
                <c:pt idx="24">
                  <c:v>26.770240453676056</c:v>
                </c:pt>
                <c:pt idx="25">
                  <c:v>27.182130772141999</c:v>
                </c:pt>
                <c:pt idx="26">
                  <c:v>28.706724022596706</c:v>
                </c:pt>
                <c:pt idx="27">
                  <c:v>28.193773643706795</c:v>
                </c:pt>
                <c:pt idx="28">
                  <c:v>28.71228191951192</c:v>
                </c:pt>
                <c:pt idx="29">
                  <c:v>30.960566468337472</c:v>
                </c:pt>
                <c:pt idx="30">
                  <c:v>31.122176246780718</c:v>
                </c:pt>
                <c:pt idx="31">
                  <c:v>29.772477812644489</c:v>
                </c:pt>
                <c:pt idx="32">
                  <c:v>32.079172817446739</c:v>
                </c:pt>
                <c:pt idx="33">
                  <c:v>37.775755256108809</c:v>
                </c:pt>
                <c:pt idx="34">
                  <c:v>36.798349986493065</c:v>
                </c:pt>
                <c:pt idx="35">
                  <c:v>36.446066888224053</c:v>
                </c:pt>
                <c:pt idx="36">
                  <c:v>35.526562704046441</c:v>
                </c:pt>
                <c:pt idx="37">
                  <c:v>32.525441766789861</c:v>
                </c:pt>
                <c:pt idx="38">
                  <c:v>29.510042640038652</c:v>
                </c:pt>
                <c:pt idx="39">
                  <c:v>30.237283613354894</c:v>
                </c:pt>
                <c:pt idx="40">
                  <c:v>32.973866900991254</c:v>
                </c:pt>
                <c:pt idx="41">
                  <c:v>33.377464774745874</c:v>
                </c:pt>
                <c:pt idx="42">
                  <c:v>37.348388633904335</c:v>
                </c:pt>
                <c:pt idx="43">
                  <c:v>38.143778911142363</c:v>
                </c:pt>
                <c:pt idx="44">
                  <c:v>39.975220266892222</c:v>
                </c:pt>
                <c:pt idx="45">
                  <c:v>35.820157896976575</c:v>
                </c:pt>
                <c:pt idx="46">
                  <c:v>36.790948436273609</c:v>
                </c:pt>
                <c:pt idx="47">
                  <c:v>41.847308143966082</c:v>
                </c:pt>
                <c:pt idx="48">
                  <c:v>40.640749095421249</c:v>
                </c:pt>
                <c:pt idx="49">
                  <c:v>39.509485535436966</c:v>
                </c:pt>
                <c:pt idx="50">
                  <c:v>37.433854241254139</c:v>
                </c:pt>
                <c:pt idx="51">
                  <c:v>34.966632374208018</c:v>
                </c:pt>
                <c:pt idx="52">
                  <c:v>29.732130984107979</c:v>
                </c:pt>
                <c:pt idx="53">
                  <c:v>30.614544278360835</c:v>
                </c:pt>
                <c:pt idx="54">
                  <c:v>29.76866713343744</c:v>
                </c:pt>
                <c:pt idx="55">
                  <c:v>31.677703505821974</c:v>
                </c:pt>
                <c:pt idx="56">
                  <c:v>30.294678819188327</c:v>
                </c:pt>
                <c:pt idx="57">
                  <c:v>30.338803945207555</c:v>
                </c:pt>
                <c:pt idx="58">
                  <c:v>30.012229479500064</c:v>
                </c:pt>
                <c:pt idx="59">
                  <c:v>26.290572331429527</c:v>
                </c:pt>
                <c:pt idx="60">
                  <c:v>26.253257024196877</c:v>
                </c:pt>
                <c:pt idx="61">
                  <c:v>30.028865641190613</c:v>
                </c:pt>
                <c:pt idx="62">
                  <c:v>29.200273325671048</c:v>
                </c:pt>
                <c:pt idx="63">
                  <c:v>26.008802977808283</c:v>
                </c:pt>
                <c:pt idx="64">
                  <c:v>23.738737102812539</c:v>
                </c:pt>
                <c:pt idx="65">
                  <c:v>23.820659147286673</c:v>
                </c:pt>
                <c:pt idx="66">
                  <c:v>19.143703880731113</c:v>
                </c:pt>
                <c:pt idx="67">
                  <c:v>19.851779212528719</c:v>
                </c:pt>
                <c:pt idx="68">
                  <c:v>21.603813875988532</c:v>
                </c:pt>
                <c:pt idx="69">
                  <c:v>23.16460233561191</c:v>
                </c:pt>
                <c:pt idx="70">
                  <c:v>24.136451609134017</c:v>
                </c:pt>
                <c:pt idx="71">
                  <c:v>27.467327344684072</c:v>
                </c:pt>
                <c:pt idx="72">
                  <c:v>28.256932491010058</c:v>
                </c:pt>
                <c:pt idx="73">
                  <c:v>24.532149704167001</c:v>
                </c:pt>
                <c:pt idx="74">
                  <c:v>24.764177741151272</c:v>
                </c:pt>
                <c:pt idx="75">
                  <c:v>31.623828156839046</c:v>
                </c:pt>
                <c:pt idx="76">
                  <c:v>30.957670610159962</c:v>
                </c:pt>
                <c:pt idx="77">
                  <c:v>29.091718191177325</c:v>
                </c:pt>
                <c:pt idx="78">
                  <c:v>27.09935698458251</c:v>
                </c:pt>
                <c:pt idx="79">
                  <c:v>23.046767125166358</c:v>
                </c:pt>
                <c:pt idx="80">
                  <c:v>18.169857122668155</c:v>
                </c:pt>
                <c:pt idx="81">
                  <c:v>20.905439373833165</c:v>
                </c:pt>
                <c:pt idx="82">
                  <c:v>23.880402211434184</c:v>
                </c:pt>
                <c:pt idx="83">
                  <c:v>21.609482808855095</c:v>
                </c:pt>
                <c:pt idx="84">
                  <c:v>23.262298723094574</c:v>
                </c:pt>
                <c:pt idx="85">
                  <c:v>22.991116004793909</c:v>
                </c:pt>
                <c:pt idx="86">
                  <c:v>20.761936909667877</c:v>
                </c:pt>
                <c:pt idx="87">
                  <c:v>17.261510912017279</c:v>
                </c:pt>
                <c:pt idx="88">
                  <c:v>18.200649718127451</c:v>
                </c:pt>
                <c:pt idx="89">
                  <c:v>23.871294237848847</c:v>
                </c:pt>
                <c:pt idx="90">
                  <c:v>23.56884792983772</c:v>
                </c:pt>
                <c:pt idx="91">
                  <c:v>20.787147522665521</c:v>
                </c:pt>
                <c:pt idx="92">
                  <c:v>20.739058670171605</c:v>
                </c:pt>
                <c:pt idx="93">
                  <c:v>17.808654175025087</c:v>
                </c:pt>
                <c:pt idx="94">
                  <c:v>17.283253105261771</c:v>
                </c:pt>
                <c:pt idx="95">
                  <c:v>23.223894603728894</c:v>
                </c:pt>
                <c:pt idx="96">
                  <c:v>27.233046081407405</c:v>
                </c:pt>
                <c:pt idx="97">
                  <c:v>26.054847012063433</c:v>
                </c:pt>
                <c:pt idx="98">
                  <c:v>22.953972416891126</c:v>
                </c:pt>
                <c:pt idx="99">
                  <c:v>23.06278284053375</c:v>
                </c:pt>
                <c:pt idx="100">
                  <c:v>20.842265911012753</c:v>
                </c:pt>
                <c:pt idx="101">
                  <c:v>14.458529028191842</c:v>
                </c:pt>
                <c:pt idx="102">
                  <c:v>14.356514676000883</c:v>
                </c:pt>
                <c:pt idx="103">
                  <c:v>15.280594315714534</c:v>
                </c:pt>
                <c:pt idx="104">
                  <c:v>15.508295382551172</c:v>
                </c:pt>
                <c:pt idx="105">
                  <c:v>13.387408374039776</c:v>
                </c:pt>
                <c:pt idx="106">
                  <c:v>11.855429748502226</c:v>
                </c:pt>
                <c:pt idx="107">
                  <c:v>12.50413610748844</c:v>
                </c:pt>
                <c:pt idx="108">
                  <c:v>12.147837691997735</c:v>
                </c:pt>
                <c:pt idx="109">
                  <c:v>11.138471842838621</c:v>
                </c:pt>
                <c:pt idx="110">
                  <c:v>12.237123170341901</c:v>
                </c:pt>
                <c:pt idx="111">
                  <c:v>14.890666040871588</c:v>
                </c:pt>
                <c:pt idx="112">
                  <c:v>14.408697697293945</c:v>
                </c:pt>
                <c:pt idx="113">
                  <c:v>14.518485447643672</c:v>
                </c:pt>
                <c:pt idx="114">
                  <c:v>15.302248454936304</c:v>
                </c:pt>
                <c:pt idx="115">
                  <c:v>12.023580705424262</c:v>
                </c:pt>
                <c:pt idx="116">
                  <c:v>13.433836124739576</c:v>
                </c:pt>
                <c:pt idx="117">
                  <c:v>15.364581439325134</c:v>
                </c:pt>
                <c:pt idx="118">
                  <c:v>14.355878512725088</c:v>
                </c:pt>
                <c:pt idx="119">
                  <c:v>12.168099103167151</c:v>
                </c:pt>
                <c:pt idx="120">
                  <c:v>10.162362811378994</c:v>
                </c:pt>
                <c:pt idx="121">
                  <c:v>10.560489069104094</c:v>
                </c:pt>
                <c:pt idx="122">
                  <c:v>7.9336316601445018</c:v>
                </c:pt>
                <c:pt idx="123">
                  <c:v>10.146051452838078</c:v>
                </c:pt>
                <c:pt idx="124">
                  <c:v>14.785518916035119</c:v>
                </c:pt>
                <c:pt idx="125">
                  <c:v>16.799849990405502</c:v>
                </c:pt>
                <c:pt idx="126">
                  <c:v>16.420175235984637</c:v>
                </c:pt>
                <c:pt idx="127">
                  <c:v>16.030389889073643</c:v>
                </c:pt>
                <c:pt idx="128">
                  <c:v>14.747229805456751</c:v>
                </c:pt>
                <c:pt idx="129">
                  <c:v>11.774694448638295</c:v>
                </c:pt>
                <c:pt idx="130">
                  <c:v>12.174939241313652</c:v>
                </c:pt>
                <c:pt idx="131">
                  <c:v>15.379311345141934</c:v>
                </c:pt>
                <c:pt idx="132">
                  <c:v>15.557502925911029</c:v>
                </c:pt>
                <c:pt idx="133">
                  <c:v>13.16149147781859</c:v>
                </c:pt>
                <c:pt idx="134">
                  <c:v>14.939439482696852</c:v>
                </c:pt>
                <c:pt idx="135">
                  <c:v>15.419180616953248</c:v>
                </c:pt>
                <c:pt idx="136">
                  <c:v>12.731357140813286</c:v>
                </c:pt>
                <c:pt idx="137">
                  <c:v>15.392159955257169</c:v>
                </c:pt>
                <c:pt idx="138">
                  <c:v>18.097904697033947</c:v>
                </c:pt>
                <c:pt idx="139">
                  <c:v>15.207545992478805</c:v>
                </c:pt>
                <c:pt idx="140">
                  <c:v>12.112747203746061</c:v>
                </c:pt>
                <c:pt idx="141">
                  <c:v>15.6563574743935</c:v>
                </c:pt>
                <c:pt idx="142">
                  <c:v>15.047169559439663</c:v>
                </c:pt>
                <c:pt idx="143">
                  <c:v>11.404328144127403</c:v>
                </c:pt>
                <c:pt idx="144">
                  <c:v>11.782072696377334</c:v>
                </c:pt>
                <c:pt idx="145">
                  <c:v>13.830674446605528</c:v>
                </c:pt>
                <c:pt idx="146">
                  <c:v>12.377142208974115</c:v>
                </c:pt>
                <c:pt idx="147">
                  <c:v>12.972554591339408</c:v>
                </c:pt>
                <c:pt idx="148">
                  <c:v>11.976385388348049</c:v>
                </c:pt>
                <c:pt idx="149">
                  <c:v>11.48289180957558</c:v>
                </c:pt>
                <c:pt idx="150">
                  <c:v>8.580338636770227</c:v>
                </c:pt>
                <c:pt idx="151">
                  <c:v>8.3082466167074429</c:v>
                </c:pt>
                <c:pt idx="152">
                  <c:v>11.800191565164615</c:v>
                </c:pt>
                <c:pt idx="153">
                  <c:v>10.975952984049723</c:v>
                </c:pt>
                <c:pt idx="154">
                  <c:v>10.236882464665353</c:v>
                </c:pt>
                <c:pt idx="155">
                  <c:v>10.403172042111557</c:v>
                </c:pt>
                <c:pt idx="156">
                  <c:v>9.0307125409840587</c:v>
                </c:pt>
                <c:pt idx="157">
                  <c:v>7.8535139942453425</c:v>
                </c:pt>
                <c:pt idx="158">
                  <c:v>9.2889091407951465</c:v>
                </c:pt>
                <c:pt idx="159">
                  <c:v>11.61880534774337</c:v>
                </c:pt>
                <c:pt idx="160">
                  <c:v>11.041015924682579</c:v>
                </c:pt>
                <c:pt idx="161">
                  <c:v>11.468374176806597</c:v>
                </c:pt>
                <c:pt idx="162">
                  <c:v>11.050462700988046</c:v>
                </c:pt>
                <c:pt idx="163">
                  <c:v>10.800500310905674</c:v>
                </c:pt>
                <c:pt idx="164">
                  <c:v>7.7300924188347038</c:v>
                </c:pt>
                <c:pt idx="165">
                  <c:v>8.0735077359542782</c:v>
                </c:pt>
                <c:pt idx="166">
                  <c:v>10.718822417817659</c:v>
                </c:pt>
                <c:pt idx="167">
                  <c:v>10.969848761529207</c:v>
                </c:pt>
                <c:pt idx="168">
                  <c:v>10.483540890896732</c:v>
                </c:pt>
                <c:pt idx="169">
                  <c:v>10.285070763869079</c:v>
                </c:pt>
                <c:pt idx="170">
                  <c:v>10.148633767570725</c:v>
                </c:pt>
                <c:pt idx="171">
                  <c:v>8.6073460764507583</c:v>
                </c:pt>
                <c:pt idx="172">
                  <c:v>8.0995592576320323</c:v>
                </c:pt>
                <c:pt idx="173">
                  <c:v>10.729648271318835</c:v>
                </c:pt>
                <c:pt idx="174">
                  <c:v>10.972791919157276</c:v>
                </c:pt>
                <c:pt idx="175">
                  <c:v>11.644111718098056</c:v>
                </c:pt>
                <c:pt idx="176">
                  <c:v>10.600608751552929</c:v>
                </c:pt>
                <c:pt idx="177">
                  <c:v>10.091842444457702</c:v>
                </c:pt>
                <c:pt idx="178">
                  <c:v>7.7286985351112811</c:v>
                </c:pt>
                <c:pt idx="179">
                  <c:v>7.5083036550539148</c:v>
                </c:pt>
                <c:pt idx="180">
                  <c:v>11.140035188813323</c:v>
                </c:pt>
                <c:pt idx="181">
                  <c:v>11.611907014934767</c:v>
                </c:pt>
                <c:pt idx="182">
                  <c:v>10.719475449528685</c:v>
                </c:pt>
                <c:pt idx="183">
                  <c:v>10.918874489281881</c:v>
                </c:pt>
                <c:pt idx="184">
                  <c:v>10.513866908101722</c:v>
                </c:pt>
                <c:pt idx="185">
                  <c:v>8.3616552564600735</c:v>
                </c:pt>
                <c:pt idx="186">
                  <c:v>9.1245877984175685</c:v>
                </c:pt>
                <c:pt idx="187">
                  <c:v>11.188968260184021</c:v>
                </c:pt>
                <c:pt idx="188">
                  <c:v>10.557543876335391</c:v>
                </c:pt>
                <c:pt idx="189">
                  <c:v>10.639213472577836</c:v>
                </c:pt>
                <c:pt idx="190">
                  <c:v>10.554801199454008</c:v>
                </c:pt>
                <c:pt idx="191">
                  <c:v>9.706390000358704</c:v>
                </c:pt>
                <c:pt idx="192">
                  <c:v>8.8922856955086242</c:v>
                </c:pt>
                <c:pt idx="193">
                  <c:v>9.0462201766154013</c:v>
                </c:pt>
                <c:pt idx="194">
                  <c:v>9.6836872961891416</c:v>
                </c:pt>
                <c:pt idx="195">
                  <c:v>9.50492761007167</c:v>
                </c:pt>
                <c:pt idx="196">
                  <c:v>10.022509795791629</c:v>
                </c:pt>
                <c:pt idx="197">
                  <c:v>10.427199794001357</c:v>
                </c:pt>
                <c:pt idx="198">
                  <c:v>9.7872314141965564</c:v>
                </c:pt>
                <c:pt idx="199">
                  <c:v>6.6067509093122299</c:v>
                </c:pt>
                <c:pt idx="200">
                  <c:v>7.5681194322580376</c:v>
                </c:pt>
                <c:pt idx="201">
                  <c:v>9.5599451669918416</c:v>
                </c:pt>
                <c:pt idx="202">
                  <c:v>9.7339118807657279</c:v>
                </c:pt>
                <c:pt idx="203">
                  <c:v>9.5951066098541666</c:v>
                </c:pt>
                <c:pt idx="204">
                  <c:v>10.491346683716236</c:v>
                </c:pt>
                <c:pt idx="205">
                  <c:v>9.793752711936289</c:v>
                </c:pt>
                <c:pt idx="206">
                  <c:v>7.8981436057627015</c:v>
                </c:pt>
                <c:pt idx="207">
                  <c:v>7.1529709085267621</c:v>
                </c:pt>
                <c:pt idx="208">
                  <c:v>8.5217535194436316</c:v>
                </c:pt>
                <c:pt idx="209">
                  <c:v>8.9262611466067643</c:v>
                </c:pt>
                <c:pt idx="210">
                  <c:v>8.8856897881432655</c:v>
                </c:pt>
                <c:pt idx="211">
                  <c:v>8.8999498171113931</c:v>
                </c:pt>
                <c:pt idx="212">
                  <c:v>8.0270250197091997</c:v>
                </c:pt>
                <c:pt idx="213">
                  <c:v>6.8267428214690069</c:v>
                </c:pt>
                <c:pt idx="214">
                  <c:v>6.9383388033395335</c:v>
                </c:pt>
                <c:pt idx="215">
                  <c:v>8.4747146643944511</c:v>
                </c:pt>
                <c:pt idx="216">
                  <c:v>8.5400888913823341</c:v>
                </c:pt>
                <c:pt idx="217">
                  <c:v>9.770805748826545</c:v>
                </c:pt>
                <c:pt idx="218">
                  <c:v>9.3237643423876069</c:v>
                </c:pt>
                <c:pt idx="219">
                  <c:v>9.6099191208202637</c:v>
                </c:pt>
                <c:pt idx="220">
                  <c:v>7.4523549723698395</c:v>
                </c:pt>
                <c:pt idx="221">
                  <c:v>7.8455267955436083</c:v>
                </c:pt>
                <c:pt idx="222">
                  <c:v>10.136059601431514</c:v>
                </c:pt>
                <c:pt idx="223">
                  <c:v>10.146800657672795</c:v>
                </c:pt>
                <c:pt idx="224">
                  <c:v>10.44354052378965</c:v>
                </c:pt>
                <c:pt idx="225">
                  <c:v>9.7010803026085846</c:v>
                </c:pt>
                <c:pt idx="226">
                  <c:v>8.6733439022909078</c:v>
                </c:pt>
                <c:pt idx="227">
                  <c:v>6.9307974490808428</c:v>
                </c:pt>
                <c:pt idx="228">
                  <c:v>7.4843751806455838</c:v>
                </c:pt>
                <c:pt idx="229">
                  <c:v>9.0146590299427611</c:v>
                </c:pt>
                <c:pt idx="230">
                  <c:v>9.3793728806346621</c:v>
                </c:pt>
                <c:pt idx="231">
                  <c:v>9.1569014829075233</c:v>
                </c:pt>
                <c:pt idx="232">
                  <c:v>8.92987071228651</c:v>
                </c:pt>
                <c:pt idx="233">
                  <c:v>8.5210883361186074</c:v>
                </c:pt>
                <c:pt idx="234">
                  <c:v>7.4192180376000634</c:v>
                </c:pt>
                <c:pt idx="235">
                  <c:v>8.0519266786488775</c:v>
                </c:pt>
                <c:pt idx="236">
                  <c:v>9.4415171810187015</c:v>
                </c:pt>
                <c:pt idx="237">
                  <c:v>9.5551338563075223</c:v>
                </c:pt>
                <c:pt idx="238">
                  <c:v>9.7200435558773393</c:v>
                </c:pt>
                <c:pt idx="239">
                  <c:v>9.3540310147534633</c:v>
                </c:pt>
                <c:pt idx="240">
                  <c:v>8.7632389665178394</c:v>
                </c:pt>
                <c:pt idx="241">
                  <c:v>7.1276273350019883</c:v>
                </c:pt>
                <c:pt idx="242">
                  <c:v>7.6572474230098839</c:v>
                </c:pt>
                <c:pt idx="243">
                  <c:v>9.5500310488897941</c:v>
                </c:pt>
                <c:pt idx="244">
                  <c:v>9.7139269737917147</c:v>
                </c:pt>
                <c:pt idx="245">
                  <c:v>9.5727568814167245</c:v>
                </c:pt>
                <c:pt idx="246">
                  <c:v>9.5152842907982382</c:v>
                </c:pt>
                <c:pt idx="247">
                  <c:v>8.8223721402746822</c:v>
                </c:pt>
                <c:pt idx="248">
                  <c:v>7.3231253244423948</c:v>
                </c:pt>
                <c:pt idx="249">
                  <c:v>7.9788518331488438</c:v>
                </c:pt>
                <c:pt idx="250">
                  <c:v>10.054603822115517</c:v>
                </c:pt>
                <c:pt idx="251">
                  <c:v>10.122690654540351</c:v>
                </c:pt>
                <c:pt idx="252">
                  <c:v>10.178379997087028</c:v>
                </c:pt>
                <c:pt idx="253">
                  <c:v>9.4378422957503378</c:v>
                </c:pt>
                <c:pt idx="254">
                  <c:v>9.2399415627465995</c:v>
                </c:pt>
                <c:pt idx="255">
                  <c:v>7.5208990293263387</c:v>
                </c:pt>
                <c:pt idx="256">
                  <c:v>8.1868206175776486</c:v>
                </c:pt>
                <c:pt idx="257">
                  <c:v>9.7298403980532342</c:v>
                </c:pt>
                <c:pt idx="258">
                  <c:v>10.265184265731079</c:v>
                </c:pt>
                <c:pt idx="259">
                  <c:v>10.9628860496987</c:v>
                </c:pt>
                <c:pt idx="260">
                  <c:v>10.994465344612296</c:v>
                </c:pt>
                <c:pt idx="261">
                  <c:v>9.9937050380801917</c:v>
                </c:pt>
                <c:pt idx="262">
                  <c:v>7.8430446797203111</c:v>
                </c:pt>
                <c:pt idx="263">
                  <c:v>8.4133269407218307</c:v>
                </c:pt>
                <c:pt idx="264">
                  <c:v>11.037721999288008</c:v>
                </c:pt>
                <c:pt idx="265">
                  <c:v>12.46054761339887</c:v>
                </c:pt>
                <c:pt idx="266">
                  <c:v>13.418243624912575</c:v>
                </c:pt>
                <c:pt idx="267">
                  <c:v>15.049444418170454</c:v>
                </c:pt>
                <c:pt idx="268">
                  <c:v>14.74068888464716</c:v>
                </c:pt>
                <c:pt idx="269">
                  <c:v>11.812876126650062</c:v>
                </c:pt>
                <c:pt idx="270">
                  <c:v>12.011751581960194</c:v>
                </c:pt>
                <c:pt idx="271">
                  <c:v>16.344790211791807</c:v>
                </c:pt>
                <c:pt idx="272">
                  <c:v>17.969291971732108</c:v>
                </c:pt>
                <c:pt idx="273">
                  <c:v>19.580838529038715</c:v>
                </c:pt>
                <c:pt idx="274">
                  <c:v>20.319347602470042</c:v>
                </c:pt>
                <c:pt idx="275">
                  <c:v>20.089025699690829</c:v>
                </c:pt>
                <c:pt idx="276">
                  <c:v>17.803718755143208</c:v>
                </c:pt>
                <c:pt idx="277">
                  <c:v>17.633879850317509</c:v>
                </c:pt>
                <c:pt idx="278">
                  <c:v>19.85183886006952</c:v>
                </c:pt>
                <c:pt idx="279">
                  <c:v>19.303633457511499</c:v>
                </c:pt>
                <c:pt idx="280">
                  <c:v>17.951078507147784</c:v>
                </c:pt>
                <c:pt idx="281">
                  <c:v>17.280214277389526</c:v>
                </c:pt>
                <c:pt idx="282">
                  <c:v>17.461373097428787</c:v>
                </c:pt>
                <c:pt idx="283">
                  <c:v>14.72724767502176</c:v>
                </c:pt>
                <c:pt idx="284">
                  <c:v>15.391380163510226</c:v>
                </c:pt>
                <c:pt idx="285">
                  <c:v>18.562548674515057</c:v>
                </c:pt>
                <c:pt idx="286">
                  <c:v>20.353409388511071</c:v>
                </c:pt>
                <c:pt idx="287">
                  <c:v>20.218751216481746</c:v>
                </c:pt>
                <c:pt idx="288">
                  <c:v>19.563176926047554</c:v>
                </c:pt>
                <c:pt idx="289">
                  <c:v>18.857684128219578</c:v>
                </c:pt>
                <c:pt idx="290">
                  <c:v>18.522678540918854</c:v>
                </c:pt>
                <c:pt idx="291">
                  <c:v>20.323093866245387</c:v>
                </c:pt>
                <c:pt idx="292">
                  <c:v>22.393171467716257</c:v>
                </c:pt>
                <c:pt idx="293">
                  <c:v>20.498651133258161</c:v>
                </c:pt>
                <c:pt idx="294">
                  <c:v>20.367898596891237</c:v>
                </c:pt>
                <c:pt idx="295">
                  <c:v>18.966067579540329</c:v>
                </c:pt>
                <c:pt idx="296">
                  <c:v>20.871986531866632</c:v>
                </c:pt>
                <c:pt idx="297">
                  <c:v>19.918735321030052</c:v>
                </c:pt>
                <c:pt idx="298">
                  <c:v>20.108524393400717</c:v>
                </c:pt>
                <c:pt idx="299">
                  <c:v>23.065487034265406</c:v>
                </c:pt>
                <c:pt idx="300">
                  <c:v>21.507220116459973</c:v>
                </c:pt>
                <c:pt idx="301">
                  <c:v>20.665426783604801</c:v>
                </c:pt>
                <c:pt idx="302">
                  <c:v>21.61234745977162</c:v>
                </c:pt>
                <c:pt idx="303">
                  <c:v>21.719282253536051</c:v>
                </c:pt>
                <c:pt idx="304">
                  <c:v>17.543933057475606</c:v>
                </c:pt>
                <c:pt idx="305">
                  <c:v>18.071784305816895</c:v>
                </c:pt>
                <c:pt idx="306">
                  <c:v>21.756335084064901</c:v>
                </c:pt>
                <c:pt idx="307">
                  <c:v>22.30877572386434</c:v>
                </c:pt>
                <c:pt idx="308">
                  <c:v>23.362341792724813</c:v>
                </c:pt>
                <c:pt idx="309">
                  <c:v>23.177522079707163</c:v>
                </c:pt>
                <c:pt idx="310">
                  <c:v>22.579435996841216</c:v>
                </c:pt>
                <c:pt idx="311">
                  <c:v>20.800603886859978</c:v>
                </c:pt>
                <c:pt idx="312">
                  <c:v>21.908544107140663</c:v>
                </c:pt>
                <c:pt idx="313">
                  <c:v>24.5185385842816</c:v>
                </c:pt>
                <c:pt idx="314">
                  <c:v>24.900299336235133</c:v>
                </c:pt>
                <c:pt idx="315">
                  <c:v>25.505084541572366</c:v>
                </c:pt>
                <c:pt idx="316">
                  <c:v>26.065912552604907</c:v>
                </c:pt>
                <c:pt idx="317">
                  <c:v>25.250966313261479</c:v>
                </c:pt>
                <c:pt idx="318">
                  <c:v>21.643837857324836</c:v>
                </c:pt>
                <c:pt idx="319">
                  <c:v>20.756977757147425</c:v>
                </c:pt>
                <c:pt idx="320">
                  <c:v>24.595239549395508</c:v>
                </c:pt>
                <c:pt idx="321">
                  <c:v>29.23332624500938</c:v>
                </c:pt>
                <c:pt idx="322">
                  <c:v>31.017013924852289</c:v>
                </c:pt>
                <c:pt idx="323">
                  <c:v>31.916582742800323</c:v>
                </c:pt>
                <c:pt idx="324">
                  <c:v>33.513996551049708</c:v>
                </c:pt>
                <c:pt idx="325">
                  <c:v>31.185307036665534</c:v>
                </c:pt>
                <c:pt idx="326">
                  <c:v>33.266140510849048</c:v>
                </c:pt>
                <c:pt idx="327">
                  <c:v>34.985083111465045</c:v>
                </c:pt>
                <c:pt idx="328">
                  <c:v>33.958207279445531</c:v>
                </c:pt>
                <c:pt idx="329">
                  <c:v>34.42554584516256</c:v>
                </c:pt>
                <c:pt idx="330">
                  <c:v>34.377269498074455</c:v>
                </c:pt>
                <c:pt idx="331">
                  <c:v>34.076697039507927</c:v>
                </c:pt>
                <c:pt idx="332">
                  <c:v>29.4857593763066</c:v>
                </c:pt>
                <c:pt idx="333">
                  <c:v>29.883625050865703</c:v>
                </c:pt>
                <c:pt idx="334">
                  <c:v>32.249981204786479</c:v>
                </c:pt>
                <c:pt idx="335">
                  <c:v>32.41285593670603</c:v>
                </c:pt>
                <c:pt idx="336">
                  <c:v>32.035323554668267</c:v>
                </c:pt>
                <c:pt idx="337">
                  <c:v>30.52534777074878</c:v>
                </c:pt>
                <c:pt idx="338">
                  <c:v>28.844514930813489</c:v>
                </c:pt>
                <c:pt idx="339">
                  <c:v>25.777281711111513</c:v>
                </c:pt>
                <c:pt idx="340">
                  <c:v>25.156264247640824</c:v>
                </c:pt>
                <c:pt idx="341">
                  <c:v>26.277400846984595</c:v>
                </c:pt>
                <c:pt idx="342">
                  <c:v>24.789892747093315</c:v>
                </c:pt>
                <c:pt idx="343">
                  <c:v>26.403125211008081</c:v>
                </c:pt>
                <c:pt idx="344">
                  <c:v>27.829258002288331</c:v>
                </c:pt>
                <c:pt idx="345">
                  <c:v>30.515361085870691</c:v>
                </c:pt>
                <c:pt idx="346">
                  <c:v>29.171667053297707</c:v>
                </c:pt>
                <c:pt idx="347">
                  <c:v>29.262365323065694</c:v>
                </c:pt>
                <c:pt idx="348">
                  <c:v>34.826935810305194</c:v>
                </c:pt>
                <c:pt idx="349">
                  <c:v>36.526844211241468</c:v>
                </c:pt>
                <c:pt idx="350">
                  <c:v>35.3234753758408</c:v>
                </c:pt>
                <c:pt idx="351">
                  <c:v>33.681970278203579</c:v>
                </c:pt>
                <c:pt idx="352">
                  <c:v>31.794463546561538</c:v>
                </c:pt>
                <c:pt idx="353">
                  <c:v>29.474165476935397</c:v>
                </c:pt>
                <c:pt idx="354">
                  <c:v>28.562884679516912</c:v>
                </c:pt>
                <c:pt idx="355">
                  <c:v>30.301557757399017</c:v>
                </c:pt>
                <c:pt idx="356">
                  <c:v>29.635836022357857</c:v>
                </c:pt>
                <c:pt idx="357">
                  <c:v>29.158846485816039</c:v>
                </c:pt>
                <c:pt idx="358">
                  <c:v>30.670503078342037</c:v>
                </c:pt>
                <c:pt idx="359">
                  <c:v>30.875769958303252</c:v>
                </c:pt>
                <c:pt idx="360">
                  <c:v>29.970180259444671</c:v>
                </c:pt>
                <c:pt idx="361">
                  <c:v>30.436815928875927</c:v>
                </c:pt>
                <c:pt idx="362">
                  <c:v>31.758964782797648</c:v>
                </c:pt>
                <c:pt idx="363">
                  <c:v>32.285182456839003</c:v>
                </c:pt>
                <c:pt idx="364">
                  <c:v>31.908986891911024</c:v>
                </c:pt>
              </c:numCache>
            </c:numRef>
          </c:val>
          <c:smooth val="0"/>
          <c:extLst>
            <c:ext xmlns:c16="http://schemas.microsoft.com/office/drawing/2014/chart" uri="{C3380CC4-5D6E-409C-BE32-E72D297353CC}">
              <c16:uniqueId val="{00000000-518B-4524-BDCF-6311744C596B}"/>
            </c:ext>
          </c:extLst>
        </c:ser>
        <c:dLbls>
          <c:showLegendKey val="0"/>
          <c:showVal val="0"/>
          <c:showCatName val="0"/>
          <c:showSerName val="0"/>
          <c:showPercent val="0"/>
          <c:showBubbleSize val="0"/>
        </c:dLbls>
        <c:marker val="1"/>
        <c:smooth val="0"/>
        <c:axId val="169832448"/>
        <c:axId val="169833984"/>
      </c:lineChart>
      <c:lineChart>
        <c:grouping val="standard"/>
        <c:varyColors val="0"/>
        <c:ser>
          <c:idx val="1"/>
          <c:order val="1"/>
          <c:tx>
            <c:strRef>
              <c:f>'6.5'!$P$5</c:f>
              <c:strCache>
                <c:ptCount val="1"/>
                <c:pt idx="0">
                  <c:v>teplota</c:v>
                </c:pt>
              </c:strCache>
            </c:strRef>
          </c:tx>
          <c:spPr>
            <a:ln w="19050" cap="rnd" cmpd="sng" algn="ctr">
              <a:solidFill>
                <a:schemeClr val="accent5"/>
              </a:solidFill>
              <a:prstDash val="solid"/>
              <a:round/>
            </a:ln>
            <a:effectLst/>
          </c:spPr>
          <c:marker>
            <c:symbol val="none"/>
          </c:marker>
          <c:cat>
            <c:numRef>
              <c:f>'6.5'!$N$6:$N$370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'6.5'!$P$6:$P$370</c:f>
              <c:numCache>
                <c:formatCode>0.0</c:formatCode>
                <c:ptCount val="365"/>
                <c:pt idx="0">
                  <c:v>0.5</c:v>
                </c:pt>
                <c:pt idx="1">
                  <c:v>1.1000000000000001</c:v>
                </c:pt>
                <c:pt idx="2">
                  <c:v>-0.6</c:v>
                </c:pt>
                <c:pt idx="3">
                  <c:v>-2.8</c:v>
                </c:pt>
                <c:pt idx="4">
                  <c:v>-2</c:v>
                </c:pt>
                <c:pt idx="5">
                  <c:v>2.1</c:v>
                </c:pt>
                <c:pt idx="6">
                  <c:v>2</c:v>
                </c:pt>
                <c:pt idx="7">
                  <c:v>1.3</c:v>
                </c:pt>
                <c:pt idx="8">
                  <c:v>5.0999999999999996</c:v>
                </c:pt>
                <c:pt idx="9">
                  <c:v>-0.1</c:v>
                </c:pt>
                <c:pt idx="10">
                  <c:v>-1.1000000000000001</c:v>
                </c:pt>
                <c:pt idx="11">
                  <c:v>-2.1</c:v>
                </c:pt>
                <c:pt idx="12">
                  <c:v>-3.7</c:v>
                </c:pt>
                <c:pt idx="13">
                  <c:v>-2.7</c:v>
                </c:pt>
                <c:pt idx="14">
                  <c:v>0.7</c:v>
                </c:pt>
                <c:pt idx="15">
                  <c:v>0.6</c:v>
                </c:pt>
                <c:pt idx="16">
                  <c:v>-0.4</c:v>
                </c:pt>
                <c:pt idx="17">
                  <c:v>-1.3</c:v>
                </c:pt>
                <c:pt idx="18">
                  <c:v>-1.3</c:v>
                </c:pt>
                <c:pt idx="19">
                  <c:v>-2.4</c:v>
                </c:pt>
                <c:pt idx="20">
                  <c:v>-2.4</c:v>
                </c:pt>
                <c:pt idx="21">
                  <c:v>-2.6</c:v>
                </c:pt>
                <c:pt idx="22">
                  <c:v>1E-4</c:v>
                </c:pt>
                <c:pt idx="23">
                  <c:v>2.4</c:v>
                </c:pt>
                <c:pt idx="24">
                  <c:v>3.6</c:v>
                </c:pt>
                <c:pt idx="25">
                  <c:v>3.5</c:v>
                </c:pt>
                <c:pt idx="26">
                  <c:v>5.0999999999999996</c:v>
                </c:pt>
                <c:pt idx="27">
                  <c:v>5</c:v>
                </c:pt>
                <c:pt idx="28">
                  <c:v>3.7</c:v>
                </c:pt>
                <c:pt idx="29">
                  <c:v>2.4</c:v>
                </c:pt>
                <c:pt idx="30">
                  <c:v>0.6</c:v>
                </c:pt>
                <c:pt idx="31">
                  <c:v>-1</c:v>
                </c:pt>
                <c:pt idx="32">
                  <c:v>-1.8</c:v>
                </c:pt>
                <c:pt idx="33">
                  <c:v>-2.8</c:v>
                </c:pt>
                <c:pt idx="34">
                  <c:v>-2.6</c:v>
                </c:pt>
                <c:pt idx="35">
                  <c:v>-0.2</c:v>
                </c:pt>
                <c:pt idx="36">
                  <c:v>1.1000000000000001</c:v>
                </c:pt>
                <c:pt idx="37">
                  <c:v>1</c:v>
                </c:pt>
                <c:pt idx="38">
                  <c:v>0.4</c:v>
                </c:pt>
                <c:pt idx="39">
                  <c:v>-0.2</c:v>
                </c:pt>
                <c:pt idx="40">
                  <c:v>0.2</c:v>
                </c:pt>
                <c:pt idx="41">
                  <c:v>0.1</c:v>
                </c:pt>
                <c:pt idx="42">
                  <c:v>-0.7</c:v>
                </c:pt>
                <c:pt idx="43">
                  <c:v>-0.4</c:v>
                </c:pt>
                <c:pt idx="44">
                  <c:v>-2.9</c:v>
                </c:pt>
                <c:pt idx="45">
                  <c:v>-4.0999999999999996</c:v>
                </c:pt>
                <c:pt idx="46">
                  <c:v>-5.5</c:v>
                </c:pt>
                <c:pt idx="47">
                  <c:v>-5.9</c:v>
                </c:pt>
                <c:pt idx="48">
                  <c:v>-6.8</c:v>
                </c:pt>
                <c:pt idx="49">
                  <c:v>-6.1</c:v>
                </c:pt>
                <c:pt idx="50">
                  <c:v>-3.7</c:v>
                </c:pt>
                <c:pt idx="51">
                  <c:v>-0.1</c:v>
                </c:pt>
                <c:pt idx="52">
                  <c:v>1E-3</c:v>
                </c:pt>
                <c:pt idx="53">
                  <c:v>1.6</c:v>
                </c:pt>
                <c:pt idx="54">
                  <c:v>3.5</c:v>
                </c:pt>
                <c:pt idx="55">
                  <c:v>4.2</c:v>
                </c:pt>
                <c:pt idx="56">
                  <c:v>4.7</c:v>
                </c:pt>
                <c:pt idx="57">
                  <c:v>4</c:v>
                </c:pt>
                <c:pt idx="58">
                  <c:v>1.7</c:v>
                </c:pt>
                <c:pt idx="59">
                  <c:v>1.3</c:v>
                </c:pt>
                <c:pt idx="60">
                  <c:v>0.9</c:v>
                </c:pt>
                <c:pt idx="61">
                  <c:v>1.3</c:v>
                </c:pt>
                <c:pt idx="62">
                  <c:v>2</c:v>
                </c:pt>
                <c:pt idx="63">
                  <c:v>4.5</c:v>
                </c:pt>
                <c:pt idx="64">
                  <c:v>7</c:v>
                </c:pt>
                <c:pt idx="65">
                  <c:v>6.8</c:v>
                </c:pt>
                <c:pt idx="66">
                  <c:v>7.4</c:v>
                </c:pt>
                <c:pt idx="67">
                  <c:v>9.1999999999999993</c:v>
                </c:pt>
                <c:pt idx="68">
                  <c:v>9.4</c:v>
                </c:pt>
                <c:pt idx="69">
                  <c:v>7.7</c:v>
                </c:pt>
                <c:pt idx="70">
                  <c:v>7</c:v>
                </c:pt>
                <c:pt idx="71">
                  <c:v>3.4</c:v>
                </c:pt>
                <c:pt idx="72">
                  <c:v>2.7</c:v>
                </c:pt>
                <c:pt idx="73">
                  <c:v>2.2999999999999998</c:v>
                </c:pt>
                <c:pt idx="74">
                  <c:v>1.5</c:v>
                </c:pt>
                <c:pt idx="75">
                  <c:v>-1</c:v>
                </c:pt>
                <c:pt idx="76">
                  <c:v>-1.3</c:v>
                </c:pt>
                <c:pt idx="77">
                  <c:v>2.1</c:v>
                </c:pt>
                <c:pt idx="78">
                  <c:v>4.5999999999999996</c:v>
                </c:pt>
                <c:pt idx="79">
                  <c:v>7.4</c:v>
                </c:pt>
                <c:pt idx="80">
                  <c:v>8.6999999999999993</c:v>
                </c:pt>
                <c:pt idx="81">
                  <c:v>8.5</c:v>
                </c:pt>
                <c:pt idx="82">
                  <c:v>8.6</c:v>
                </c:pt>
                <c:pt idx="83">
                  <c:v>8</c:v>
                </c:pt>
                <c:pt idx="84">
                  <c:v>6.8</c:v>
                </c:pt>
                <c:pt idx="85">
                  <c:v>6.3</c:v>
                </c:pt>
                <c:pt idx="86">
                  <c:v>7.7</c:v>
                </c:pt>
                <c:pt idx="87">
                  <c:v>9.4</c:v>
                </c:pt>
                <c:pt idx="88">
                  <c:v>7.4</c:v>
                </c:pt>
                <c:pt idx="89">
                  <c:v>5.4</c:v>
                </c:pt>
                <c:pt idx="90">
                  <c:v>6.4</c:v>
                </c:pt>
                <c:pt idx="91">
                  <c:v>8.1</c:v>
                </c:pt>
                <c:pt idx="92">
                  <c:v>9.4</c:v>
                </c:pt>
                <c:pt idx="93">
                  <c:v>10.3</c:v>
                </c:pt>
                <c:pt idx="94">
                  <c:v>6.2</c:v>
                </c:pt>
                <c:pt idx="95">
                  <c:v>0.6</c:v>
                </c:pt>
                <c:pt idx="96">
                  <c:v>3.4</c:v>
                </c:pt>
                <c:pt idx="97">
                  <c:v>4.8</c:v>
                </c:pt>
                <c:pt idx="98">
                  <c:v>6.6</c:v>
                </c:pt>
                <c:pt idx="99">
                  <c:v>6.2</c:v>
                </c:pt>
                <c:pt idx="100">
                  <c:v>9.9</c:v>
                </c:pt>
                <c:pt idx="101">
                  <c:v>10.9</c:v>
                </c:pt>
                <c:pt idx="102">
                  <c:v>12.8</c:v>
                </c:pt>
                <c:pt idx="103">
                  <c:v>15</c:v>
                </c:pt>
                <c:pt idx="104">
                  <c:v>13.6</c:v>
                </c:pt>
                <c:pt idx="105">
                  <c:v>17.600000000000001</c:v>
                </c:pt>
                <c:pt idx="106">
                  <c:v>19</c:v>
                </c:pt>
                <c:pt idx="107">
                  <c:v>10</c:v>
                </c:pt>
                <c:pt idx="108">
                  <c:v>9.9</c:v>
                </c:pt>
                <c:pt idx="109">
                  <c:v>13.6</c:v>
                </c:pt>
                <c:pt idx="110">
                  <c:v>13.1</c:v>
                </c:pt>
                <c:pt idx="111">
                  <c:v>13.1</c:v>
                </c:pt>
                <c:pt idx="112">
                  <c:v>13.9</c:v>
                </c:pt>
                <c:pt idx="113">
                  <c:v>12</c:v>
                </c:pt>
                <c:pt idx="114">
                  <c:v>9.1</c:v>
                </c:pt>
                <c:pt idx="115">
                  <c:v>9.1999999999999993</c:v>
                </c:pt>
                <c:pt idx="116">
                  <c:v>9.3000000000000007</c:v>
                </c:pt>
                <c:pt idx="117">
                  <c:v>12.3</c:v>
                </c:pt>
                <c:pt idx="118">
                  <c:v>13.8</c:v>
                </c:pt>
                <c:pt idx="119">
                  <c:v>14.7</c:v>
                </c:pt>
                <c:pt idx="120">
                  <c:v>15.3</c:v>
                </c:pt>
                <c:pt idx="121">
                  <c:v>17.600000000000001</c:v>
                </c:pt>
                <c:pt idx="122">
                  <c:v>16.8</c:v>
                </c:pt>
                <c:pt idx="123">
                  <c:v>10.199999999999999</c:v>
                </c:pt>
                <c:pt idx="124">
                  <c:v>7.8</c:v>
                </c:pt>
                <c:pt idx="125">
                  <c:v>7.8</c:v>
                </c:pt>
                <c:pt idx="126">
                  <c:v>9.5</c:v>
                </c:pt>
                <c:pt idx="127">
                  <c:v>7.6</c:v>
                </c:pt>
                <c:pt idx="128">
                  <c:v>7.1</c:v>
                </c:pt>
                <c:pt idx="129">
                  <c:v>11.2</c:v>
                </c:pt>
                <c:pt idx="130">
                  <c:v>10.199999999999999</c:v>
                </c:pt>
                <c:pt idx="131">
                  <c:v>9.9</c:v>
                </c:pt>
                <c:pt idx="132">
                  <c:v>10.5</c:v>
                </c:pt>
                <c:pt idx="133">
                  <c:v>14</c:v>
                </c:pt>
                <c:pt idx="134">
                  <c:v>8.4</c:v>
                </c:pt>
                <c:pt idx="135">
                  <c:v>7.9</c:v>
                </c:pt>
                <c:pt idx="136">
                  <c:v>9.1</c:v>
                </c:pt>
                <c:pt idx="137">
                  <c:v>8.4</c:v>
                </c:pt>
                <c:pt idx="138">
                  <c:v>10.5</c:v>
                </c:pt>
                <c:pt idx="139">
                  <c:v>13.1</c:v>
                </c:pt>
                <c:pt idx="140">
                  <c:v>14.5</c:v>
                </c:pt>
                <c:pt idx="141">
                  <c:v>9.9</c:v>
                </c:pt>
                <c:pt idx="142">
                  <c:v>8.4</c:v>
                </c:pt>
                <c:pt idx="143">
                  <c:v>9.4</c:v>
                </c:pt>
                <c:pt idx="144">
                  <c:v>12.1</c:v>
                </c:pt>
                <c:pt idx="145">
                  <c:v>13.6</c:v>
                </c:pt>
                <c:pt idx="146">
                  <c:v>14.1</c:v>
                </c:pt>
                <c:pt idx="147">
                  <c:v>13</c:v>
                </c:pt>
                <c:pt idx="148">
                  <c:v>12.4</c:v>
                </c:pt>
                <c:pt idx="149">
                  <c:v>15.7</c:v>
                </c:pt>
                <c:pt idx="150">
                  <c:v>18.7</c:v>
                </c:pt>
                <c:pt idx="151">
                  <c:v>18</c:v>
                </c:pt>
                <c:pt idx="152">
                  <c:v>17.2</c:v>
                </c:pt>
                <c:pt idx="153">
                  <c:v>17.5</c:v>
                </c:pt>
                <c:pt idx="154">
                  <c:v>21.2</c:v>
                </c:pt>
                <c:pt idx="155">
                  <c:v>17.100000000000001</c:v>
                </c:pt>
                <c:pt idx="156">
                  <c:v>18.3</c:v>
                </c:pt>
                <c:pt idx="157">
                  <c:v>16</c:v>
                </c:pt>
                <c:pt idx="158">
                  <c:v>12.9</c:v>
                </c:pt>
                <c:pt idx="159">
                  <c:v>11.9</c:v>
                </c:pt>
                <c:pt idx="160">
                  <c:v>16.7</c:v>
                </c:pt>
                <c:pt idx="161">
                  <c:v>14</c:v>
                </c:pt>
                <c:pt idx="162">
                  <c:v>15.6</c:v>
                </c:pt>
                <c:pt idx="163">
                  <c:v>17.100000000000001</c:v>
                </c:pt>
                <c:pt idx="164">
                  <c:v>18.8</c:v>
                </c:pt>
                <c:pt idx="165">
                  <c:v>21.7</c:v>
                </c:pt>
                <c:pt idx="166">
                  <c:v>15.1</c:v>
                </c:pt>
                <c:pt idx="167">
                  <c:v>17.2</c:v>
                </c:pt>
                <c:pt idx="168">
                  <c:v>20.100000000000001</c:v>
                </c:pt>
                <c:pt idx="169">
                  <c:v>18.600000000000001</c:v>
                </c:pt>
                <c:pt idx="170">
                  <c:v>16.100000000000001</c:v>
                </c:pt>
                <c:pt idx="171">
                  <c:v>17.2</c:v>
                </c:pt>
                <c:pt idx="172">
                  <c:v>20.7</c:v>
                </c:pt>
                <c:pt idx="173">
                  <c:v>20.3</c:v>
                </c:pt>
                <c:pt idx="174">
                  <c:v>20.2</c:v>
                </c:pt>
                <c:pt idx="175">
                  <c:v>22.8</c:v>
                </c:pt>
                <c:pt idx="176">
                  <c:v>23.2</c:v>
                </c:pt>
                <c:pt idx="177">
                  <c:v>19.3</c:v>
                </c:pt>
                <c:pt idx="178">
                  <c:v>21.2</c:v>
                </c:pt>
                <c:pt idx="179">
                  <c:v>23.5</c:v>
                </c:pt>
                <c:pt idx="180">
                  <c:v>20.399999999999999</c:v>
                </c:pt>
                <c:pt idx="181">
                  <c:v>21.3</c:v>
                </c:pt>
                <c:pt idx="182">
                  <c:v>24.2</c:v>
                </c:pt>
                <c:pt idx="183">
                  <c:v>22</c:v>
                </c:pt>
                <c:pt idx="184">
                  <c:v>18.2</c:v>
                </c:pt>
                <c:pt idx="185">
                  <c:v>21</c:v>
                </c:pt>
                <c:pt idx="186">
                  <c:v>21.5</c:v>
                </c:pt>
                <c:pt idx="187">
                  <c:v>16.8</c:v>
                </c:pt>
                <c:pt idx="188">
                  <c:v>13.5</c:v>
                </c:pt>
                <c:pt idx="189">
                  <c:v>15</c:v>
                </c:pt>
                <c:pt idx="190">
                  <c:v>15.8</c:v>
                </c:pt>
                <c:pt idx="191">
                  <c:v>15.9</c:v>
                </c:pt>
                <c:pt idx="192">
                  <c:v>15.3</c:v>
                </c:pt>
                <c:pt idx="193">
                  <c:v>18.8</c:v>
                </c:pt>
                <c:pt idx="194">
                  <c:v>21.1</c:v>
                </c:pt>
                <c:pt idx="195">
                  <c:v>18.8</c:v>
                </c:pt>
                <c:pt idx="196">
                  <c:v>15.8</c:v>
                </c:pt>
                <c:pt idx="197">
                  <c:v>15.6</c:v>
                </c:pt>
                <c:pt idx="198">
                  <c:v>16.8</c:v>
                </c:pt>
                <c:pt idx="199">
                  <c:v>19.399999999999999</c:v>
                </c:pt>
                <c:pt idx="200">
                  <c:v>22.5</c:v>
                </c:pt>
                <c:pt idx="201">
                  <c:v>19.5</c:v>
                </c:pt>
                <c:pt idx="202">
                  <c:v>17.899999999999999</c:v>
                </c:pt>
                <c:pt idx="203">
                  <c:v>18.899999999999999</c:v>
                </c:pt>
                <c:pt idx="204">
                  <c:v>18.100000000000001</c:v>
                </c:pt>
                <c:pt idx="205">
                  <c:v>19.2</c:v>
                </c:pt>
                <c:pt idx="206">
                  <c:v>18.600000000000001</c:v>
                </c:pt>
                <c:pt idx="207">
                  <c:v>17.600000000000001</c:v>
                </c:pt>
                <c:pt idx="208">
                  <c:v>16.7</c:v>
                </c:pt>
                <c:pt idx="209">
                  <c:v>15.6</c:v>
                </c:pt>
                <c:pt idx="210">
                  <c:v>15.4</c:v>
                </c:pt>
                <c:pt idx="211">
                  <c:v>16.2</c:v>
                </c:pt>
                <c:pt idx="212">
                  <c:v>16.3</c:v>
                </c:pt>
                <c:pt idx="213">
                  <c:v>16.600000000000001</c:v>
                </c:pt>
                <c:pt idx="214">
                  <c:v>15.4</c:v>
                </c:pt>
                <c:pt idx="215">
                  <c:v>14.6</c:v>
                </c:pt>
                <c:pt idx="216">
                  <c:v>17.2</c:v>
                </c:pt>
                <c:pt idx="217">
                  <c:v>14.7</c:v>
                </c:pt>
                <c:pt idx="218">
                  <c:v>17.3</c:v>
                </c:pt>
                <c:pt idx="219">
                  <c:v>20.8</c:v>
                </c:pt>
                <c:pt idx="220">
                  <c:v>21.8</c:v>
                </c:pt>
                <c:pt idx="221">
                  <c:v>20.399999999999999</c:v>
                </c:pt>
                <c:pt idx="222">
                  <c:v>17.7</c:v>
                </c:pt>
                <c:pt idx="223">
                  <c:v>19.7</c:v>
                </c:pt>
                <c:pt idx="224">
                  <c:v>22.8</c:v>
                </c:pt>
                <c:pt idx="225">
                  <c:v>24.3</c:v>
                </c:pt>
                <c:pt idx="226">
                  <c:v>24.7</c:v>
                </c:pt>
                <c:pt idx="227">
                  <c:v>20.8</c:v>
                </c:pt>
                <c:pt idx="228">
                  <c:v>16.899999999999999</c:v>
                </c:pt>
                <c:pt idx="229">
                  <c:v>16.3</c:v>
                </c:pt>
                <c:pt idx="230">
                  <c:v>17.3</c:v>
                </c:pt>
                <c:pt idx="231">
                  <c:v>19.899999999999999</c:v>
                </c:pt>
                <c:pt idx="232">
                  <c:v>18.2</c:v>
                </c:pt>
                <c:pt idx="233">
                  <c:v>14.3</c:v>
                </c:pt>
                <c:pt idx="234">
                  <c:v>12</c:v>
                </c:pt>
                <c:pt idx="235">
                  <c:v>11.9</c:v>
                </c:pt>
                <c:pt idx="236">
                  <c:v>13.8</c:v>
                </c:pt>
                <c:pt idx="237">
                  <c:v>15.8</c:v>
                </c:pt>
                <c:pt idx="238">
                  <c:v>18.399999999999999</c:v>
                </c:pt>
                <c:pt idx="239">
                  <c:v>21.6</c:v>
                </c:pt>
                <c:pt idx="240">
                  <c:v>19.7</c:v>
                </c:pt>
                <c:pt idx="241">
                  <c:v>17.3</c:v>
                </c:pt>
                <c:pt idx="242">
                  <c:v>16.399999999999999</c:v>
                </c:pt>
                <c:pt idx="243">
                  <c:v>18.600000000000001</c:v>
                </c:pt>
                <c:pt idx="244">
                  <c:v>16.5</c:v>
                </c:pt>
                <c:pt idx="245">
                  <c:v>16.899999999999999</c:v>
                </c:pt>
                <c:pt idx="246">
                  <c:v>19.3</c:v>
                </c:pt>
                <c:pt idx="247">
                  <c:v>16.8</c:v>
                </c:pt>
                <c:pt idx="248">
                  <c:v>14</c:v>
                </c:pt>
                <c:pt idx="249">
                  <c:v>14</c:v>
                </c:pt>
                <c:pt idx="250">
                  <c:v>14.6</c:v>
                </c:pt>
                <c:pt idx="251">
                  <c:v>16.100000000000001</c:v>
                </c:pt>
                <c:pt idx="252">
                  <c:v>16.100000000000001</c:v>
                </c:pt>
                <c:pt idx="253">
                  <c:v>15.6</c:v>
                </c:pt>
                <c:pt idx="254">
                  <c:v>13.9</c:v>
                </c:pt>
                <c:pt idx="255">
                  <c:v>14.3</c:v>
                </c:pt>
                <c:pt idx="256">
                  <c:v>12.4</c:v>
                </c:pt>
                <c:pt idx="257">
                  <c:v>16.3</c:v>
                </c:pt>
                <c:pt idx="258">
                  <c:v>13.2</c:v>
                </c:pt>
                <c:pt idx="259">
                  <c:v>11.8</c:v>
                </c:pt>
                <c:pt idx="260">
                  <c:v>15.3</c:v>
                </c:pt>
                <c:pt idx="261">
                  <c:v>17</c:v>
                </c:pt>
                <c:pt idx="262">
                  <c:v>19.3</c:v>
                </c:pt>
                <c:pt idx="263">
                  <c:v>19.8</c:v>
                </c:pt>
                <c:pt idx="264">
                  <c:v>12.7</c:v>
                </c:pt>
                <c:pt idx="265">
                  <c:v>10.7</c:v>
                </c:pt>
                <c:pt idx="266">
                  <c:v>10.6</c:v>
                </c:pt>
                <c:pt idx="267">
                  <c:v>8.6999999999999993</c:v>
                </c:pt>
                <c:pt idx="268">
                  <c:v>11</c:v>
                </c:pt>
                <c:pt idx="269">
                  <c:v>12.5</c:v>
                </c:pt>
                <c:pt idx="270">
                  <c:v>11.1</c:v>
                </c:pt>
                <c:pt idx="271">
                  <c:v>7.6</c:v>
                </c:pt>
                <c:pt idx="272">
                  <c:v>6.3</c:v>
                </c:pt>
                <c:pt idx="273">
                  <c:v>6.8</c:v>
                </c:pt>
                <c:pt idx="274">
                  <c:v>5.5</c:v>
                </c:pt>
                <c:pt idx="275">
                  <c:v>4.0999999999999996</c:v>
                </c:pt>
                <c:pt idx="276">
                  <c:v>7.4</c:v>
                </c:pt>
                <c:pt idx="277">
                  <c:v>8.6</c:v>
                </c:pt>
                <c:pt idx="278">
                  <c:v>9.1999999999999993</c:v>
                </c:pt>
                <c:pt idx="279">
                  <c:v>10.199999999999999</c:v>
                </c:pt>
                <c:pt idx="280">
                  <c:v>11.4</c:v>
                </c:pt>
                <c:pt idx="281">
                  <c:v>11.1</c:v>
                </c:pt>
                <c:pt idx="282">
                  <c:v>10.9</c:v>
                </c:pt>
                <c:pt idx="283">
                  <c:v>11.7</c:v>
                </c:pt>
                <c:pt idx="284">
                  <c:v>10.8</c:v>
                </c:pt>
                <c:pt idx="285">
                  <c:v>8.6</c:v>
                </c:pt>
                <c:pt idx="286">
                  <c:v>8.1</c:v>
                </c:pt>
                <c:pt idx="287">
                  <c:v>8.4</c:v>
                </c:pt>
                <c:pt idx="288">
                  <c:v>8.8000000000000007</c:v>
                </c:pt>
                <c:pt idx="289">
                  <c:v>9</c:v>
                </c:pt>
                <c:pt idx="290">
                  <c:v>4.3</c:v>
                </c:pt>
                <c:pt idx="291">
                  <c:v>3.7</c:v>
                </c:pt>
                <c:pt idx="292">
                  <c:v>6.7</c:v>
                </c:pt>
                <c:pt idx="293">
                  <c:v>9.6999999999999993</c:v>
                </c:pt>
                <c:pt idx="294">
                  <c:v>10.1</c:v>
                </c:pt>
                <c:pt idx="295">
                  <c:v>10.7</c:v>
                </c:pt>
                <c:pt idx="296">
                  <c:v>6.2</c:v>
                </c:pt>
                <c:pt idx="297">
                  <c:v>7.2</c:v>
                </c:pt>
                <c:pt idx="298">
                  <c:v>6.5</c:v>
                </c:pt>
                <c:pt idx="299">
                  <c:v>5.7</c:v>
                </c:pt>
                <c:pt idx="300">
                  <c:v>8.5</c:v>
                </c:pt>
                <c:pt idx="301">
                  <c:v>9.1999999999999993</c:v>
                </c:pt>
                <c:pt idx="302">
                  <c:v>7.4</c:v>
                </c:pt>
                <c:pt idx="303">
                  <c:v>5</c:v>
                </c:pt>
                <c:pt idx="304">
                  <c:v>9.6999999999999993</c:v>
                </c:pt>
                <c:pt idx="305">
                  <c:v>9.6999999999999993</c:v>
                </c:pt>
                <c:pt idx="306">
                  <c:v>6.3</c:v>
                </c:pt>
                <c:pt idx="307">
                  <c:v>5.5</c:v>
                </c:pt>
                <c:pt idx="308">
                  <c:v>5.0999999999999996</c:v>
                </c:pt>
                <c:pt idx="309">
                  <c:v>6</c:v>
                </c:pt>
                <c:pt idx="310">
                  <c:v>6.2</c:v>
                </c:pt>
                <c:pt idx="311">
                  <c:v>5.6</c:v>
                </c:pt>
                <c:pt idx="312">
                  <c:v>5</c:v>
                </c:pt>
                <c:pt idx="313">
                  <c:v>6</c:v>
                </c:pt>
                <c:pt idx="314">
                  <c:v>5.0999999999999996</c:v>
                </c:pt>
                <c:pt idx="315">
                  <c:v>4.5999999999999996</c:v>
                </c:pt>
                <c:pt idx="316">
                  <c:v>4.4000000000000004</c:v>
                </c:pt>
                <c:pt idx="317">
                  <c:v>4.5999999999999996</c:v>
                </c:pt>
                <c:pt idx="318">
                  <c:v>5.8</c:v>
                </c:pt>
                <c:pt idx="319">
                  <c:v>6.6</c:v>
                </c:pt>
                <c:pt idx="320">
                  <c:v>3.4</c:v>
                </c:pt>
                <c:pt idx="321">
                  <c:v>-0.3</c:v>
                </c:pt>
                <c:pt idx="322">
                  <c:v>-0.9</c:v>
                </c:pt>
                <c:pt idx="323">
                  <c:v>0.8</c:v>
                </c:pt>
                <c:pt idx="324">
                  <c:v>-1.7</c:v>
                </c:pt>
                <c:pt idx="325">
                  <c:v>-4</c:v>
                </c:pt>
                <c:pt idx="326">
                  <c:v>-5.6</c:v>
                </c:pt>
                <c:pt idx="327">
                  <c:v>-1.1000000000000001</c:v>
                </c:pt>
                <c:pt idx="328">
                  <c:v>0.5</c:v>
                </c:pt>
                <c:pt idx="329">
                  <c:v>-0.2</c:v>
                </c:pt>
                <c:pt idx="330">
                  <c:v>-0.8</c:v>
                </c:pt>
                <c:pt idx="331">
                  <c:v>-2.6</c:v>
                </c:pt>
                <c:pt idx="332">
                  <c:v>0.4</c:v>
                </c:pt>
                <c:pt idx="333">
                  <c:v>0.4</c:v>
                </c:pt>
                <c:pt idx="334">
                  <c:v>1.7</c:v>
                </c:pt>
                <c:pt idx="335">
                  <c:v>1.4</c:v>
                </c:pt>
                <c:pt idx="336">
                  <c:v>1.5</c:v>
                </c:pt>
                <c:pt idx="337">
                  <c:v>3.1</c:v>
                </c:pt>
                <c:pt idx="338">
                  <c:v>3.7</c:v>
                </c:pt>
                <c:pt idx="339">
                  <c:v>2.8</c:v>
                </c:pt>
                <c:pt idx="340">
                  <c:v>4.7</c:v>
                </c:pt>
                <c:pt idx="341">
                  <c:v>7.8</c:v>
                </c:pt>
                <c:pt idx="342">
                  <c:v>8</c:v>
                </c:pt>
                <c:pt idx="343">
                  <c:v>6</c:v>
                </c:pt>
                <c:pt idx="344">
                  <c:v>5.3</c:v>
                </c:pt>
                <c:pt idx="345">
                  <c:v>1.8</c:v>
                </c:pt>
                <c:pt idx="346">
                  <c:v>0.6</c:v>
                </c:pt>
                <c:pt idx="347">
                  <c:v>1</c:v>
                </c:pt>
                <c:pt idx="348">
                  <c:v>-0.6</c:v>
                </c:pt>
                <c:pt idx="349">
                  <c:v>-0.5</c:v>
                </c:pt>
                <c:pt idx="350">
                  <c:v>0.5</c:v>
                </c:pt>
                <c:pt idx="351">
                  <c:v>1.1000000000000001</c:v>
                </c:pt>
                <c:pt idx="352">
                  <c:v>1.4</c:v>
                </c:pt>
                <c:pt idx="353">
                  <c:v>1.5</c:v>
                </c:pt>
                <c:pt idx="354">
                  <c:v>1.7</c:v>
                </c:pt>
                <c:pt idx="355">
                  <c:v>1.9</c:v>
                </c:pt>
                <c:pt idx="356">
                  <c:v>1.1000000000000001</c:v>
                </c:pt>
                <c:pt idx="357">
                  <c:v>-2.6</c:v>
                </c:pt>
                <c:pt idx="358">
                  <c:v>-4.0999999999999996</c:v>
                </c:pt>
                <c:pt idx="359">
                  <c:v>-2.9</c:v>
                </c:pt>
                <c:pt idx="360">
                  <c:v>-1.5</c:v>
                </c:pt>
                <c:pt idx="361">
                  <c:v>-2.2000000000000002</c:v>
                </c:pt>
                <c:pt idx="362">
                  <c:v>-1.4</c:v>
                </c:pt>
                <c:pt idx="363" formatCode="General">
                  <c:v>-2.9</c:v>
                </c:pt>
                <c:pt idx="364" formatCode="General">
                  <c:v>-2.6</c:v>
                </c:pt>
              </c:numCache>
            </c:numRef>
          </c:val>
          <c:smooth val="0"/>
          <c:extLst>
            <c:ext xmlns:c16="http://schemas.microsoft.com/office/drawing/2014/chart" uri="{C3380CC4-5D6E-409C-BE32-E72D297353CC}">
              <c16:uniqueId val="{00000001-518B-4524-BDCF-6311744C596B}"/>
            </c:ext>
          </c:extLst>
        </c:ser>
        <c:dLbls>
          <c:showLegendKey val="0"/>
          <c:showVal val="0"/>
          <c:showCatName val="0"/>
          <c:showSerName val="0"/>
          <c:showPercent val="0"/>
          <c:showBubbleSize val="0"/>
        </c:dLbls>
        <c:marker val="1"/>
        <c:smooth val="0"/>
        <c:axId val="169838080"/>
        <c:axId val="169835904"/>
      </c:lineChart>
      <c:dateAx>
        <c:axId val="169832448"/>
        <c:scaling>
          <c:orientation val="minMax"/>
        </c:scaling>
        <c:delete val="0"/>
        <c:axPos val="b"/>
        <c:numFmt formatCode="d/m;@"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33984"/>
        <c:crosses val="autoZero"/>
        <c:auto val="1"/>
        <c:lblOffset val="100"/>
        <c:baseTimeUnit val="days"/>
        <c:majorUnit val="1"/>
        <c:majorTimeUnit val="months"/>
      </c:dateAx>
      <c:valAx>
        <c:axId val="169833984"/>
        <c:scaling>
          <c:orientation val="minMax"/>
          <c:max val="60"/>
          <c:min val="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b="0"/>
                  <a:t>spotřeba plynu (mil. m</a:t>
                </a:r>
                <a:r>
                  <a:rPr lang="en-US" b="0" baseline="30000"/>
                  <a:t>3</a:t>
                </a:r>
                <a:r>
                  <a:rPr lang="en-US" b="0"/>
                  <a:t>)</a:t>
                </a:r>
              </a:p>
            </c:rich>
          </c:tx>
          <c:layout>
            <c:manualLayout>
              <c:xMode val="edge"/>
              <c:yMode val="edge"/>
              <c:x val="5.663430420711973E-4"/>
              <c:y val="0.3687573743649016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32448"/>
        <c:crosses val="autoZero"/>
        <c:crossBetween val="between"/>
        <c:majorUnit val="5"/>
      </c:valAx>
      <c:valAx>
        <c:axId val="169835904"/>
        <c:scaling>
          <c:orientation val="minMax"/>
          <c:max val="28"/>
          <c:min val="-20"/>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b="0"/>
                  <a:t>průměrná teplota (°C)</a:t>
                </a:r>
              </a:p>
            </c:rich>
          </c:tx>
          <c:layout>
            <c:manualLayout>
              <c:xMode val="edge"/>
              <c:yMode val="edge"/>
              <c:x val="0.96585250872767114"/>
              <c:y val="0.3229505285463171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38080"/>
        <c:crosses val="max"/>
        <c:crossBetween val="between"/>
        <c:majorUnit val="4"/>
      </c:valAx>
      <c:dateAx>
        <c:axId val="169838080"/>
        <c:scaling>
          <c:orientation val="minMax"/>
        </c:scaling>
        <c:delete val="1"/>
        <c:axPos val="b"/>
        <c:numFmt formatCode="d/m;@" sourceLinked="1"/>
        <c:majorTickMark val="out"/>
        <c:minorTickMark val="none"/>
        <c:tickLblPos val="nextTo"/>
        <c:crossAx val="169835904"/>
        <c:crosses val="autoZero"/>
        <c:auto val="1"/>
        <c:lblOffset val="100"/>
        <c:baseTimeUnit val="days"/>
      </c:dateAx>
      <c:spPr>
        <a:solidFill>
          <a:schemeClr val="bg1"/>
        </a:solidFill>
        <a:ln>
          <a:noFill/>
        </a:ln>
        <a:effectLst/>
      </c:spPr>
    </c:plotArea>
    <c:legend>
      <c:legendPos val="b"/>
      <c:layout>
        <c:manualLayout>
          <c:xMode val="edge"/>
          <c:yMode val="edge"/>
          <c:x val="1.6202274099507508E-3"/>
          <c:y val="0.93526240699270391"/>
          <c:w val="0.29543016033886854"/>
          <c:h val="5.710772850255738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cs-CZ" sz="1000" b="1">
                <a:solidFill>
                  <a:schemeClr val="tx2"/>
                </a:solidFill>
              </a:rPr>
              <a:t>Meziroční porovnání m</a:t>
            </a:r>
            <a:r>
              <a:rPr lang="en-US" sz="1000" b="1" i="0" u="none" strike="noStrike" kern="1200" baseline="0">
                <a:solidFill>
                  <a:schemeClr val="tx2"/>
                </a:solidFill>
                <a:latin typeface="+mn-lt"/>
                <a:ea typeface="+mn-ea"/>
                <a:cs typeface="+mn-cs"/>
              </a:rPr>
              <a:t>aximální</a:t>
            </a:r>
            <a:r>
              <a:rPr lang="cs-CZ" sz="1000" b="1" i="0" u="none" strike="noStrike" kern="1200" baseline="0">
                <a:solidFill>
                  <a:schemeClr val="tx2"/>
                </a:solidFill>
                <a:latin typeface="+mn-lt"/>
                <a:ea typeface="+mn-ea"/>
                <a:cs typeface="+mn-cs"/>
              </a:rPr>
              <a:t>ch</a:t>
            </a:r>
            <a:r>
              <a:rPr lang="en-US" sz="1000" b="1" i="0" u="none" strike="noStrike" kern="1200" baseline="0">
                <a:solidFill>
                  <a:schemeClr val="tx2"/>
                </a:solidFill>
                <a:latin typeface="+mn-lt"/>
                <a:ea typeface="+mn-ea"/>
                <a:cs typeface="+mn-cs"/>
              </a:rPr>
              <a:t> denní</a:t>
            </a:r>
            <a:r>
              <a:rPr lang="cs-CZ" sz="1000" b="1" i="0" u="none" strike="noStrike" kern="1200" baseline="0">
                <a:solidFill>
                  <a:schemeClr val="tx2"/>
                </a:solidFill>
                <a:latin typeface="+mn-lt"/>
                <a:ea typeface="+mn-ea"/>
                <a:cs typeface="+mn-cs"/>
              </a:rPr>
              <a:t>ch</a:t>
            </a:r>
            <a:r>
              <a:rPr lang="en-US" sz="1000" b="1" i="0" u="none" strike="noStrike" kern="1200" baseline="0">
                <a:solidFill>
                  <a:schemeClr val="tx2"/>
                </a:solidFill>
                <a:latin typeface="+mn-lt"/>
                <a:ea typeface="+mn-ea"/>
                <a:cs typeface="+mn-cs"/>
              </a:rPr>
              <a:t> spotřeb plynu</a:t>
            </a:r>
            <a:r>
              <a:rPr lang="cs-CZ" sz="1000" b="1" i="0" u="none" strike="noStrike" kern="1200" baseline="0">
                <a:solidFill>
                  <a:schemeClr val="tx2"/>
                </a:solidFill>
                <a:latin typeface="+mn-lt"/>
                <a:ea typeface="+mn-ea"/>
                <a:cs typeface="+mn-cs"/>
              </a:rPr>
              <a:t> (mil. m</a:t>
            </a:r>
            <a:r>
              <a:rPr lang="cs-CZ"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solidFill>
                  <a:srgbClr val="1A3366"/>
                </a:solidFill>
              </a:defRPr>
            </a:pPr>
            <a:endParaRPr lang="en-US" sz="1000" b="1">
              <a:solidFill>
                <a:schemeClr val="tx2"/>
              </a:solidFill>
            </a:endParaRPr>
          </a:p>
        </c:rich>
      </c:tx>
      <c:layout>
        <c:manualLayout>
          <c:xMode val="edge"/>
          <c:yMode val="edge"/>
          <c:x val="2.2080893734437042E-3"/>
          <c:y val="3.6605017396081278E-3"/>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endParaRPr lang="cs-CZ"/>
        </a:p>
      </c:txPr>
    </c:title>
    <c:autoTitleDeleted val="0"/>
    <c:plotArea>
      <c:layout>
        <c:manualLayout>
          <c:layoutTarget val="inner"/>
          <c:xMode val="edge"/>
          <c:yMode val="edge"/>
          <c:x val="5.0679049734167841E-2"/>
          <c:y val="0.12569187572483673"/>
          <c:w val="0.90536263095318215"/>
          <c:h val="0.68546908380638472"/>
        </c:manualLayout>
      </c:layout>
      <c:barChart>
        <c:barDir val="col"/>
        <c:grouping val="clustered"/>
        <c:varyColors val="0"/>
        <c:ser>
          <c:idx val="1"/>
          <c:order val="0"/>
          <c:tx>
            <c:strRef>
              <c:f>'6.5'!$K$24</c:f>
              <c:strCache>
                <c:ptCount val="1"/>
                <c:pt idx="0">
                  <c:v>2024</c:v>
                </c:pt>
              </c:strCache>
            </c:strRef>
          </c:tx>
          <c:spPr>
            <a:solidFill>
              <a:schemeClr val="tx2"/>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'6.5'!$I$25:$I$36</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'6.5'!$K$25:$K$36</c:f>
              <c:numCache>
                <c:formatCode>0.000</c:formatCode>
                <c:ptCount val="12"/>
                <c:pt idx="0">
                  <c:v>45.945931301432687</c:v>
                </c:pt>
                <c:pt idx="1">
                  <c:v>32.629414850280945</c:v>
                </c:pt>
                <c:pt idx="2">
                  <c:v>27.588374876955726</c:v>
                </c:pt>
                <c:pt idx="3">
                  <c:v>24.996468084629665</c:v>
                </c:pt>
                <c:pt idx="4">
                  <c:v>13.426192785293228</c:v>
                </c:pt>
                <c:pt idx="5">
                  <c:v>12.728432047765512</c:v>
                </c:pt>
                <c:pt idx="6">
                  <c:v>11.366100042584415</c:v>
                </c:pt>
                <c:pt idx="7">
                  <c:v>11.682594851928052</c:v>
                </c:pt>
                <c:pt idx="8">
                  <c:v>15.985046015808495</c:v>
                </c:pt>
                <c:pt idx="9">
                  <c:v>20.814605579913415</c:v>
                </c:pt>
                <c:pt idx="10">
                  <c:v>34.826663885530508</c:v>
                </c:pt>
                <c:pt idx="11">
                  <c:v>38.118645015085853</c:v>
                </c:pt>
              </c:numCache>
            </c:numRef>
          </c:val>
          <c:extLst>
            <c:ext xmlns:c16="http://schemas.microsoft.com/office/drawing/2014/chart" uri="{C3380CC4-5D6E-409C-BE32-E72D297353CC}">
              <c16:uniqueId val="{00000000-DA75-47C3-9362-3DFE3339FE28}"/>
            </c:ext>
          </c:extLst>
        </c:ser>
        <c:ser>
          <c:idx val="0"/>
          <c:order val="1"/>
          <c:tx>
            <c:strRef>
              <c:f>'6.5'!$J$24</c:f>
              <c:strCache>
                <c:ptCount val="1"/>
                <c:pt idx="0">
                  <c:v>2025</c:v>
                </c:pt>
              </c:strCache>
            </c:strRef>
          </c:tx>
          <c:spPr>
            <a:solidFill>
              <a:schemeClr val="accent5"/>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'6.5'!$I$25:$I$36</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'6.5'!$J$25:$J$36</c:f>
              <c:numCache>
                <c:formatCode>0.000</c:formatCode>
                <c:ptCount val="12"/>
                <c:pt idx="0">
                  <c:v>40.962506503309157</c:v>
                </c:pt>
                <c:pt idx="1">
                  <c:v>41.847308143966082</c:v>
                </c:pt>
                <c:pt idx="2">
                  <c:v>31.623828156839046</c:v>
                </c:pt>
                <c:pt idx="3">
                  <c:v>27.233046081407405</c:v>
                </c:pt>
                <c:pt idx="4">
                  <c:v>18.097904697033943</c:v>
                </c:pt>
                <c:pt idx="5">
                  <c:v>11.800191565164615</c:v>
                </c:pt>
                <c:pt idx="6">
                  <c:v>11.611907014934767</c:v>
                </c:pt>
                <c:pt idx="7">
                  <c:v>10.44354052378965</c:v>
                </c:pt>
                <c:pt idx="8">
                  <c:v>17.969291971732108</c:v>
                </c:pt>
                <c:pt idx="9">
                  <c:v>23.065487034265406</c:v>
                </c:pt>
                <c:pt idx="10">
                  <c:v>34.985083111465045</c:v>
                </c:pt>
                <c:pt idx="11">
                  <c:v>36.526844248772832</c:v>
                </c:pt>
              </c:numCache>
            </c:numRef>
          </c:val>
          <c:extLst>
            <c:ext xmlns:c16="http://schemas.microsoft.com/office/drawing/2014/chart" uri="{C3380CC4-5D6E-409C-BE32-E72D297353CC}">
              <c16:uniqueId val="{00000001-DA75-47C3-9362-3DFE3339FE28}"/>
            </c:ext>
          </c:extLst>
        </c:ser>
        <c:dLbls>
          <c:showLegendKey val="0"/>
          <c:showVal val="0"/>
          <c:showCatName val="0"/>
          <c:showSerName val="0"/>
          <c:showPercent val="0"/>
          <c:showBubbleSize val="0"/>
        </c:dLbls>
        <c:gapWidth val="50"/>
        <c:axId val="169868288"/>
        <c:axId val="170930944"/>
      </c:barChart>
      <c:catAx>
        <c:axId val="169868288"/>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70930944"/>
        <c:crosses val="autoZero"/>
        <c:auto val="1"/>
        <c:lblAlgn val="ctr"/>
        <c:lblOffset val="100"/>
        <c:noMultiLvlLbl val="0"/>
      </c:catAx>
      <c:valAx>
        <c:axId val="170930944"/>
        <c:scaling>
          <c:orientation val="minMax"/>
          <c:max val="50"/>
          <c:min val="0"/>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68288"/>
        <c:crosses val="autoZero"/>
        <c:crossBetween val="between"/>
        <c:majorUnit val="5"/>
      </c:valAx>
      <c:spPr>
        <a:solidFill>
          <a:schemeClr val="bg1"/>
        </a:solidFill>
        <a:ln>
          <a:noFill/>
        </a:ln>
        <a:effectLst/>
      </c:spPr>
    </c:plotArea>
    <c:legend>
      <c:legendPos val="b"/>
      <c:layout>
        <c:manualLayout>
          <c:xMode val="edge"/>
          <c:yMode val="edge"/>
          <c:x val="3.3618233618233815E-3"/>
          <c:y val="0.93035127876457302"/>
          <c:w val="0.19831796666442336"/>
          <c:h val="5.80208142586827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8.2599257225411671E-2"/>
          <c:y val="2.7854524027759592E-2"/>
          <c:w val="0.87608644020362003"/>
          <c:h val="0.87603765588046612"/>
        </c:manualLayout>
      </c:layout>
      <c:lineChart>
        <c:grouping val="standard"/>
        <c:varyColors val="0"/>
        <c:ser>
          <c:idx val="0"/>
          <c:order val="0"/>
          <c:tx>
            <c:strRef>
              <c:f>'3.1'!$R$5</c:f>
              <c:strCache>
                <c:ptCount val="1"/>
                <c:pt idx="0">
                  <c:v>Výroba plynu v ČR</c:v>
                </c:pt>
              </c:strCache>
            </c:strRef>
          </c:tx>
          <c:spPr>
            <a:ln w="19050">
              <a:solidFill>
                <a:schemeClr val="tx2"/>
              </a:solidFill>
            </a:ln>
          </c:spPr>
          <c:marker>
            <c:symbol val="none"/>
          </c:marker>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'3.1'!$R$6:$R$370</c:f>
              <c:numCache>
                <c:formatCode>#,##0</c:formatCode>
                <c:ptCount val="365"/>
                <c:pt idx="0">
                  <c:v>313.65670283158829</c:v>
                </c:pt>
                <c:pt idx="1">
                  <c:v>306.23552739391215</c:v>
                </c:pt>
                <c:pt idx="2">
                  <c:v>309.01354352227975</c:v>
                </c:pt>
                <c:pt idx="3">
                  <c:v>300.19953101017944</c:v>
                </c:pt>
                <c:pt idx="4">
                  <c:v>303.96663122955306</c:v>
                </c:pt>
                <c:pt idx="5">
                  <c:v>305.22946648641869</c:v>
                </c:pt>
                <c:pt idx="6">
                  <c:v>312.29523596154303</c:v>
                </c:pt>
                <c:pt idx="7">
                  <c:v>314.72430469884864</c:v>
                </c:pt>
                <c:pt idx="8">
                  <c:v>319.8699408700619</c:v>
                </c:pt>
                <c:pt idx="9">
                  <c:v>318.56955363324863</c:v>
                </c:pt>
                <c:pt idx="10">
                  <c:v>319.23026549665286</c:v>
                </c:pt>
                <c:pt idx="11">
                  <c:v>314.71498590284193</c:v>
                </c:pt>
                <c:pt idx="12">
                  <c:v>308.38613943470131</c:v>
                </c:pt>
                <c:pt idx="13">
                  <c:v>313.59866795348734</c:v>
                </c:pt>
                <c:pt idx="14">
                  <c:v>312.5243307188162</c:v>
                </c:pt>
                <c:pt idx="15">
                  <c:v>309.81265334617927</c:v>
                </c:pt>
                <c:pt idx="16">
                  <c:v>314.06193205991838</c:v>
                </c:pt>
                <c:pt idx="17">
                  <c:v>315.40134752159139</c:v>
                </c:pt>
                <c:pt idx="18">
                  <c:v>313.59377789221645</c:v>
                </c:pt>
                <c:pt idx="19">
                  <c:v>319.86652705370301</c:v>
                </c:pt>
                <c:pt idx="20">
                  <c:v>319.40547731463988</c:v>
                </c:pt>
                <c:pt idx="21">
                  <c:v>312.46537318764524</c:v>
                </c:pt>
                <c:pt idx="22">
                  <c:v>303.52108206206537</c:v>
                </c:pt>
                <c:pt idx="23">
                  <c:v>313.12553145920754</c:v>
                </c:pt>
                <c:pt idx="24">
                  <c:v>314.10409730521593</c:v>
                </c:pt>
                <c:pt idx="25">
                  <c:v>314.70677429051926</c:v>
                </c:pt>
                <c:pt idx="26">
                  <c:v>314.12439567275527</c:v>
                </c:pt>
                <c:pt idx="27">
                  <c:v>310.92841770369199</c:v>
                </c:pt>
                <c:pt idx="28">
                  <c:v>306.96211668651222</c:v>
                </c:pt>
                <c:pt idx="29">
                  <c:v>319.12480625075551</c:v>
                </c:pt>
                <c:pt idx="30">
                  <c:v>328.00986304924339</c:v>
                </c:pt>
                <c:pt idx="31">
                  <c:v>317.07924130732084</c:v>
                </c:pt>
                <c:pt idx="32">
                  <c:v>320.32492813424585</c:v>
                </c:pt>
                <c:pt idx="33">
                  <c:v>295.69019928981481</c:v>
                </c:pt>
                <c:pt idx="34">
                  <c:v>305.57604619969874</c:v>
                </c:pt>
                <c:pt idx="35">
                  <c:v>314.30281819628823</c:v>
                </c:pt>
                <c:pt idx="36">
                  <c:v>314.538327441619</c:v>
                </c:pt>
                <c:pt idx="37">
                  <c:v>315.79696273391994</c:v>
                </c:pt>
                <c:pt idx="38">
                  <c:v>306.46848770465215</c:v>
                </c:pt>
                <c:pt idx="39">
                  <c:v>310.49634229577566</c:v>
                </c:pt>
                <c:pt idx="40">
                  <c:v>311.72376106849947</c:v>
                </c:pt>
                <c:pt idx="41">
                  <c:v>306.75599369708925</c:v>
                </c:pt>
                <c:pt idx="42">
                  <c:v>311.76375146192231</c:v>
                </c:pt>
                <c:pt idx="43">
                  <c:v>310.98186076742422</c:v>
                </c:pt>
                <c:pt idx="44">
                  <c:v>322.05818382331347</c:v>
                </c:pt>
                <c:pt idx="45">
                  <c:v>314.74114246230386</c:v>
                </c:pt>
                <c:pt idx="46">
                  <c:v>315.83695312734278</c:v>
                </c:pt>
                <c:pt idx="47">
                  <c:v>315.29565128934922</c:v>
                </c:pt>
                <c:pt idx="48">
                  <c:v>314.96436828425067</c:v>
                </c:pt>
                <c:pt idx="49">
                  <c:v>310.69426241842029</c:v>
                </c:pt>
                <c:pt idx="50">
                  <c:v>316.208318882431</c:v>
                </c:pt>
                <c:pt idx="51">
                  <c:v>315.95710902074489</c:v>
                </c:pt>
                <c:pt idx="52">
                  <c:v>317.7966671181951</c:v>
                </c:pt>
                <c:pt idx="53">
                  <c:v>309.19937902825421</c:v>
                </c:pt>
                <c:pt idx="54">
                  <c:v>318.77601615250381</c:v>
                </c:pt>
                <c:pt idx="55">
                  <c:v>311.85906343885614</c:v>
                </c:pt>
                <c:pt idx="56">
                  <c:v>320.31476891189823</c:v>
                </c:pt>
                <c:pt idx="57">
                  <c:v>317.88385171725088</c:v>
                </c:pt>
                <c:pt idx="58">
                  <c:v>326.66354402661466</c:v>
                </c:pt>
                <c:pt idx="59">
                  <c:v>315.88508458172578</c:v>
                </c:pt>
                <c:pt idx="60">
                  <c:v>315.17536080398276</c:v>
                </c:pt>
                <c:pt idx="61">
                  <c:v>315.66781280646654</c:v>
                </c:pt>
                <c:pt idx="62">
                  <c:v>321.75252728546377</c:v>
                </c:pt>
                <c:pt idx="63">
                  <c:v>314.06101437697521</c:v>
                </c:pt>
                <c:pt idx="64">
                  <c:v>311.77708293602984</c:v>
                </c:pt>
                <c:pt idx="65">
                  <c:v>329.93483503882823</c:v>
                </c:pt>
                <c:pt idx="66">
                  <c:v>312.65730981876436</c:v>
                </c:pt>
                <c:pt idx="67">
                  <c:v>310.29383481263926</c:v>
                </c:pt>
                <c:pt idx="68">
                  <c:v>321.83280736513581</c:v>
                </c:pt>
                <c:pt idx="69">
                  <c:v>324.63579739460306</c:v>
                </c:pt>
                <c:pt idx="70">
                  <c:v>324.78705905848062</c:v>
                </c:pt>
                <c:pt idx="71">
                  <c:v>330.64787313178698</c:v>
                </c:pt>
                <c:pt idx="72">
                  <c:v>327.27049386255601</c:v>
                </c:pt>
                <c:pt idx="73">
                  <c:v>321.84707733342617</c:v>
                </c:pt>
                <c:pt idx="74">
                  <c:v>325.75189304353012</c:v>
                </c:pt>
                <c:pt idx="75">
                  <c:v>315.33058123325696</c:v>
                </c:pt>
                <c:pt idx="76">
                  <c:v>313.27994075778059</c:v>
                </c:pt>
                <c:pt idx="77">
                  <c:v>317.0116755621695</c:v>
                </c:pt>
                <c:pt idx="78">
                  <c:v>307.49480354856871</c:v>
                </c:pt>
                <c:pt idx="79">
                  <c:v>314.97475266911414</c:v>
                </c:pt>
                <c:pt idx="80">
                  <c:v>308.3237506097696</c:v>
                </c:pt>
                <c:pt idx="81">
                  <c:v>304.18592012713128</c:v>
                </c:pt>
                <c:pt idx="82">
                  <c:v>309.45798292807211</c:v>
                </c:pt>
                <c:pt idx="83">
                  <c:v>307.68666557383995</c:v>
                </c:pt>
                <c:pt idx="84">
                  <c:v>305.58769133479956</c:v>
                </c:pt>
                <c:pt idx="85">
                  <c:v>313.3723733265773</c:v>
                </c:pt>
                <c:pt idx="86">
                  <c:v>315.68475263979184</c:v>
                </c:pt>
                <c:pt idx="87">
                  <c:v>302.4284124196318</c:v>
                </c:pt>
                <c:pt idx="88">
                  <c:v>308.39215439325164</c:v>
                </c:pt>
                <c:pt idx="89">
                  <c:v>309.93367922585367</c:v>
                </c:pt>
                <c:pt idx="90">
                  <c:v>307.33839654820974</c:v>
                </c:pt>
                <c:pt idx="91">
                  <c:v>308.34394139117381</c:v>
                </c:pt>
                <c:pt idx="92">
                  <c:v>307.31088896284416</c:v>
                </c:pt>
                <c:pt idx="93">
                  <c:v>304.27916666137679</c:v>
                </c:pt>
                <c:pt idx="94">
                  <c:v>300.20960800369005</c:v>
                </c:pt>
                <c:pt idx="95">
                  <c:v>306.40893455841416</c:v>
                </c:pt>
                <c:pt idx="96">
                  <c:v>312.38663645378779</c:v>
                </c:pt>
                <c:pt idx="97">
                  <c:v>306.50194515642295</c:v>
                </c:pt>
                <c:pt idx="98">
                  <c:v>311.94412312399299</c:v>
                </c:pt>
                <c:pt idx="99">
                  <c:v>318.71604904766565</c:v>
                </c:pt>
                <c:pt idx="100">
                  <c:v>328.80286900442917</c:v>
                </c:pt>
                <c:pt idx="101">
                  <c:v>322.41089735353245</c:v>
                </c:pt>
                <c:pt idx="102">
                  <c:v>318.46664080710985</c:v>
                </c:pt>
                <c:pt idx="103">
                  <c:v>319.50374117442306</c:v>
                </c:pt>
                <c:pt idx="104">
                  <c:v>317.88300160456964</c:v>
                </c:pt>
                <c:pt idx="105">
                  <c:v>330.05405014480527</c:v>
                </c:pt>
                <c:pt idx="106">
                  <c:v>326.1356452087096</c:v>
                </c:pt>
                <c:pt idx="107">
                  <c:v>321.77675091231089</c:v>
                </c:pt>
                <c:pt idx="108">
                  <c:v>320.14064757404248</c:v>
                </c:pt>
                <c:pt idx="109">
                  <c:v>316.5417538218091</c:v>
                </c:pt>
                <c:pt idx="110">
                  <c:v>317.85586201365703</c:v>
                </c:pt>
                <c:pt idx="111">
                  <c:v>295.61556525179122</c:v>
                </c:pt>
                <c:pt idx="112">
                  <c:v>296.65100964406577</c:v>
                </c:pt>
                <c:pt idx="113">
                  <c:v>300.78303536015801</c:v>
                </c:pt>
                <c:pt idx="114">
                  <c:v>312.53714618508599</c:v>
                </c:pt>
                <c:pt idx="115">
                  <c:v>304.68064860965632</c:v>
                </c:pt>
                <c:pt idx="116">
                  <c:v>303.17656328142027</c:v>
                </c:pt>
                <c:pt idx="117">
                  <c:v>297.43676979994467</c:v>
                </c:pt>
                <c:pt idx="118">
                  <c:v>298.79899326652918</c:v>
                </c:pt>
                <c:pt idx="119">
                  <c:v>314.3357190743767</c:v>
                </c:pt>
                <c:pt idx="120">
                  <c:v>303.98085724087463</c:v>
                </c:pt>
                <c:pt idx="121">
                  <c:v>308.93444991429567</c:v>
                </c:pt>
                <c:pt idx="122">
                  <c:v>295.95905490041702</c:v>
                </c:pt>
                <c:pt idx="123">
                  <c:v>307.27392910133312</c:v>
                </c:pt>
                <c:pt idx="124">
                  <c:v>320.36285928161232</c:v>
                </c:pt>
                <c:pt idx="125">
                  <c:v>308.49015387009155</c:v>
                </c:pt>
                <c:pt idx="126">
                  <c:v>308.85431285600168</c:v>
                </c:pt>
                <c:pt idx="127">
                  <c:v>297.92733513931927</c:v>
                </c:pt>
                <c:pt idx="128">
                  <c:v>302.38924877769648</c:v>
                </c:pt>
                <c:pt idx="129">
                  <c:v>291.98744020997179</c:v>
                </c:pt>
                <c:pt idx="130">
                  <c:v>292.22141097833196</c:v>
                </c:pt>
                <c:pt idx="131">
                  <c:v>283.90647813532013</c:v>
                </c:pt>
                <c:pt idx="132">
                  <c:v>284.40708173368722</c:v>
                </c:pt>
                <c:pt idx="133">
                  <c:v>275.41369806649618</c:v>
                </c:pt>
                <c:pt idx="134">
                  <c:v>266.16021398162758</c:v>
                </c:pt>
                <c:pt idx="135">
                  <c:v>289.15145320095377</c:v>
                </c:pt>
                <c:pt idx="136">
                  <c:v>282.41957228102672</c:v>
                </c:pt>
                <c:pt idx="137">
                  <c:v>285.47370505952244</c:v>
                </c:pt>
                <c:pt idx="138">
                  <c:v>280.39148826727819</c:v>
                </c:pt>
                <c:pt idx="139">
                  <c:v>281.6194897793909</c:v>
                </c:pt>
                <c:pt idx="140">
                  <c:v>294.70161152991841</c:v>
                </c:pt>
                <c:pt idx="141">
                  <c:v>300.85744408936461</c:v>
                </c:pt>
                <c:pt idx="142">
                  <c:v>307.33134072518556</c:v>
                </c:pt>
                <c:pt idx="143">
                  <c:v>288.76401674575737</c:v>
                </c:pt>
                <c:pt idx="144">
                  <c:v>283.80508773550378</c:v>
                </c:pt>
                <c:pt idx="145">
                  <c:v>290.79762110795326</c:v>
                </c:pt>
                <c:pt idx="146">
                  <c:v>290.58996400052547</c:v>
                </c:pt>
                <c:pt idx="147">
                  <c:v>295.03550060517551</c:v>
                </c:pt>
                <c:pt idx="148">
                  <c:v>299.48444142470146</c:v>
                </c:pt>
                <c:pt idx="149">
                  <c:v>295.37675014502918</c:v>
                </c:pt>
                <c:pt idx="150">
                  <c:v>288.95998911563822</c:v>
                </c:pt>
                <c:pt idx="151">
                  <c:v>295.87153968911389</c:v>
                </c:pt>
                <c:pt idx="152">
                  <c:v>305.67158295016867</c:v>
                </c:pt>
                <c:pt idx="153">
                  <c:v>298.29962770664719</c:v>
                </c:pt>
                <c:pt idx="154">
                  <c:v>300.30049750622453</c:v>
                </c:pt>
                <c:pt idx="155">
                  <c:v>304.89258672997602</c:v>
                </c:pt>
                <c:pt idx="156">
                  <c:v>304.90133742654905</c:v>
                </c:pt>
                <c:pt idx="157">
                  <c:v>294.77678149152729</c:v>
                </c:pt>
                <c:pt idx="158">
                  <c:v>295.38463250927015</c:v>
                </c:pt>
                <c:pt idx="159">
                  <c:v>307.54340300344234</c:v>
                </c:pt>
                <c:pt idx="160">
                  <c:v>309.36456112918785</c:v>
                </c:pt>
                <c:pt idx="161">
                  <c:v>309.62431864851425</c:v>
                </c:pt>
                <c:pt idx="162">
                  <c:v>311.7846353509122</c:v>
                </c:pt>
                <c:pt idx="163">
                  <c:v>307.20820526839668</c:v>
                </c:pt>
                <c:pt idx="164">
                  <c:v>303.07888972446648</c:v>
                </c:pt>
                <c:pt idx="165">
                  <c:v>298.57007028705226</c:v>
                </c:pt>
                <c:pt idx="166">
                  <c:v>304.43985332306494</c:v>
                </c:pt>
                <c:pt idx="167">
                  <c:v>297.21518611975722</c:v>
                </c:pt>
                <c:pt idx="168">
                  <c:v>310.16207198107719</c:v>
                </c:pt>
                <c:pt idx="169">
                  <c:v>333.62793991137482</c:v>
                </c:pt>
                <c:pt idx="170">
                  <c:v>344.06788937340849</c:v>
                </c:pt>
                <c:pt idx="171">
                  <c:v>332.40376351710256</c:v>
                </c:pt>
                <c:pt idx="172">
                  <c:v>332.32482302275406</c:v>
                </c:pt>
                <c:pt idx="173">
                  <c:v>328.91859135354451</c:v>
                </c:pt>
                <c:pt idx="174">
                  <c:v>333.93163513875754</c:v>
                </c:pt>
                <c:pt idx="175">
                  <c:v>331.80917671311249</c:v>
                </c:pt>
                <c:pt idx="176">
                  <c:v>327.89310182777825</c:v>
                </c:pt>
                <c:pt idx="177">
                  <c:v>326.71470539347234</c:v>
                </c:pt>
                <c:pt idx="178">
                  <c:v>318.20009340270127</c:v>
                </c:pt>
                <c:pt idx="179">
                  <c:v>317.07917522799096</c:v>
                </c:pt>
                <c:pt idx="180">
                  <c:v>319.94332427264879</c:v>
                </c:pt>
                <c:pt idx="181">
                  <c:v>320.56544871862764</c:v>
                </c:pt>
                <c:pt idx="182">
                  <c:v>318.43375434191211</c:v>
                </c:pt>
                <c:pt idx="183">
                  <c:v>305.89872262547198</c:v>
                </c:pt>
                <c:pt idx="184">
                  <c:v>304.80493256980242</c:v>
                </c:pt>
                <c:pt idx="185">
                  <c:v>307.22621666229554</c:v>
                </c:pt>
                <c:pt idx="186">
                  <c:v>303.48482838218524</c:v>
                </c:pt>
                <c:pt idx="187">
                  <c:v>321.16042395286189</c:v>
                </c:pt>
                <c:pt idx="188">
                  <c:v>324.62044372443671</c:v>
                </c:pt>
                <c:pt idx="189">
                  <c:v>322.35794901676701</c:v>
                </c:pt>
                <c:pt idx="190">
                  <c:v>326.22514947961719</c:v>
                </c:pt>
                <c:pt idx="191">
                  <c:v>324.73397028287076</c:v>
                </c:pt>
                <c:pt idx="192">
                  <c:v>311.14523844270599</c:v>
                </c:pt>
                <c:pt idx="193">
                  <c:v>321.33417778232848</c:v>
                </c:pt>
                <c:pt idx="194">
                  <c:v>327.85571970702028</c:v>
                </c:pt>
                <c:pt idx="195">
                  <c:v>327.8613544670402</c:v>
                </c:pt>
                <c:pt idx="196">
                  <c:v>333.6665428842818</c:v>
                </c:pt>
                <c:pt idx="197">
                  <c:v>335.30274787170481</c:v>
                </c:pt>
                <c:pt idx="198">
                  <c:v>336.78847705466148</c:v>
                </c:pt>
                <c:pt idx="199">
                  <c:v>327.55615369481382</c:v>
                </c:pt>
                <c:pt idx="200">
                  <c:v>325.51923413417109</c:v>
                </c:pt>
                <c:pt idx="201">
                  <c:v>320.41691274957793</c:v>
                </c:pt>
                <c:pt idx="202">
                  <c:v>321.35976513520586</c:v>
                </c:pt>
                <c:pt idx="203">
                  <c:v>332.44703301898744</c:v>
                </c:pt>
                <c:pt idx="204">
                  <c:v>331.54177649119737</c:v>
                </c:pt>
                <c:pt idx="205">
                  <c:v>326.20085535035093</c:v>
                </c:pt>
                <c:pt idx="206">
                  <c:v>326.62124539708287</c:v>
                </c:pt>
                <c:pt idx="207">
                  <c:v>318.30563283129533</c:v>
                </c:pt>
                <c:pt idx="208">
                  <c:v>319.53548848547865</c:v>
                </c:pt>
                <c:pt idx="209">
                  <c:v>320.68756597676418</c:v>
                </c:pt>
                <c:pt idx="210">
                  <c:v>330.78995170755621</c:v>
                </c:pt>
                <c:pt idx="211">
                  <c:v>330.0252870609188</c:v>
                </c:pt>
                <c:pt idx="212">
                  <c:v>326.77499643509174</c:v>
                </c:pt>
                <c:pt idx="213">
                  <c:v>332.6268211862162</c:v>
                </c:pt>
                <c:pt idx="214">
                  <c:v>327.87201767927684</c:v>
                </c:pt>
                <c:pt idx="215">
                  <c:v>336.09460674441033</c:v>
                </c:pt>
                <c:pt idx="216">
                  <c:v>338.40010290372339</c:v>
                </c:pt>
                <c:pt idx="217">
                  <c:v>336.21564782790739</c:v>
                </c:pt>
                <c:pt idx="218">
                  <c:v>336.1414375672714</c:v>
                </c:pt>
                <c:pt idx="219">
                  <c:v>338.08417922272992</c:v>
                </c:pt>
                <c:pt idx="220">
                  <c:v>328.68408995995128</c:v>
                </c:pt>
                <c:pt idx="221">
                  <c:v>326.51576754949104</c:v>
                </c:pt>
                <c:pt idx="222">
                  <c:v>329.98797806732563</c:v>
                </c:pt>
                <c:pt idx="223">
                  <c:v>326.32908956466122</c:v>
                </c:pt>
                <c:pt idx="224">
                  <c:v>325.78417422227648</c:v>
                </c:pt>
                <c:pt idx="225">
                  <c:v>322.4028597503887</c:v>
                </c:pt>
                <c:pt idx="226">
                  <c:v>317.35849794697992</c:v>
                </c:pt>
                <c:pt idx="227">
                  <c:v>307.64340686979966</c:v>
                </c:pt>
                <c:pt idx="228">
                  <c:v>309.88437236768999</c:v>
                </c:pt>
                <c:pt idx="229">
                  <c:v>324.45050982398863</c:v>
                </c:pt>
                <c:pt idx="230">
                  <c:v>328.47620904351118</c:v>
                </c:pt>
                <c:pt idx="231">
                  <c:v>326.84551922936078</c:v>
                </c:pt>
                <c:pt idx="232">
                  <c:v>335.50571836559908</c:v>
                </c:pt>
                <c:pt idx="233">
                  <c:v>336.23943198597465</c:v>
                </c:pt>
                <c:pt idx="234">
                  <c:v>327.48501808405922</c:v>
                </c:pt>
                <c:pt idx="235">
                  <c:v>327.66339926956334</c:v>
                </c:pt>
                <c:pt idx="236">
                  <c:v>328.30999649701829</c:v>
                </c:pt>
                <c:pt idx="237">
                  <c:v>325.47424267412941</c:v>
                </c:pt>
                <c:pt idx="238">
                  <c:v>315.83714151061133</c:v>
                </c:pt>
                <c:pt idx="239">
                  <c:v>315.31518064636128</c:v>
                </c:pt>
                <c:pt idx="240">
                  <c:v>338.1460364710365</c:v>
                </c:pt>
                <c:pt idx="241">
                  <c:v>340.45734038987757</c:v>
                </c:pt>
                <c:pt idx="242">
                  <c:v>340.86121014372418</c:v>
                </c:pt>
                <c:pt idx="243">
                  <c:v>350.42676030791449</c:v>
                </c:pt>
                <c:pt idx="244">
                  <c:v>335.50382042832882</c:v>
                </c:pt>
                <c:pt idx="245">
                  <c:v>335.21809623770559</c:v>
                </c:pt>
                <c:pt idx="246">
                  <c:v>337.12052002342801</c:v>
                </c:pt>
                <c:pt idx="247">
                  <c:v>340.73469986637281</c:v>
                </c:pt>
                <c:pt idx="248">
                  <c:v>333.38178662554168</c:v>
                </c:pt>
                <c:pt idx="249">
                  <c:v>334.09119633119263</c:v>
                </c:pt>
                <c:pt idx="250">
                  <c:v>341.02763651229333</c:v>
                </c:pt>
                <c:pt idx="251">
                  <c:v>349.19657434284937</c:v>
                </c:pt>
                <c:pt idx="252">
                  <c:v>350.30008000333396</c:v>
                </c:pt>
                <c:pt idx="253">
                  <c:v>334.95484161935474</c:v>
                </c:pt>
                <c:pt idx="254">
                  <c:v>303.95413680623727</c:v>
                </c:pt>
                <c:pt idx="255">
                  <c:v>295.82486747981625</c:v>
                </c:pt>
                <c:pt idx="256">
                  <c:v>290.0883764319575</c:v>
                </c:pt>
                <c:pt idx="257">
                  <c:v>253.90108405371146</c:v>
                </c:pt>
                <c:pt idx="258">
                  <c:v>242.79436523277016</c:v>
                </c:pt>
                <c:pt idx="259">
                  <c:v>279.29697136183341</c:v>
                </c:pt>
                <c:pt idx="260">
                  <c:v>283.13852848139391</c:v>
                </c:pt>
                <c:pt idx="261">
                  <c:v>274.01310811756707</c:v>
                </c:pt>
                <c:pt idx="262">
                  <c:v>269.0788640204679</c:v>
                </c:pt>
                <c:pt idx="263">
                  <c:v>267.80577319312141</c:v>
                </c:pt>
                <c:pt idx="264">
                  <c:v>286.95317759465297</c:v>
                </c:pt>
                <c:pt idx="265">
                  <c:v>287.84021712884339</c:v>
                </c:pt>
                <c:pt idx="266">
                  <c:v>295.59527098618605</c:v>
                </c:pt>
                <c:pt idx="267">
                  <c:v>300.16879985104538</c:v>
                </c:pt>
                <c:pt idx="268">
                  <c:v>302.39929788541866</c:v>
                </c:pt>
                <c:pt idx="269">
                  <c:v>298.44215654635042</c:v>
                </c:pt>
                <c:pt idx="270">
                  <c:v>294.85340523169731</c:v>
                </c:pt>
                <c:pt idx="271">
                  <c:v>306.9568298942981</c:v>
                </c:pt>
                <c:pt idx="272">
                  <c:v>309.2667574043171</c:v>
                </c:pt>
                <c:pt idx="273">
                  <c:v>340.57443962913521</c:v>
                </c:pt>
                <c:pt idx="274">
                  <c:v>344.81231354137418</c:v>
                </c:pt>
                <c:pt idx="275">
                  <c:v>341.53949727771555</c:v>
                </c:pt>
                <c:pt idx="276">
                  <c:v>328.84196908430459</c:v>
                </c:pt>
                <c:pt idx="277">
                  <c:v>332.42185755356854</c:v>
                </c:pt>
                <c:pt idx="278">
                  <c:v>322.95931654788473</c:v>
                </c:pt>
                <c:pt idx="279">
                  <c:v>335.13084485175415</c:v>
                </c:pt>
                <c:pt idx="280">
                  <c:v>339.04398065740253</c:v>
                </c:pt>
                <c:pt idx="281">
                  <c:v>336.14168585629068</c:v>
                </c:pt>
                <c:pt idx="282">
                  <c:v>337.56762928816363</c:v>
                </c:pt>
                <c:pt idx="283">
                  <c:v>339.28066673395205</c:v>
                </c:pt>
                <c:pt idx="284">
                  <c:v>340.84053804345047</c:v>
                </c:pt>
                <c:pt idx="285">
                  <c:v>346.88098129756992</c:v>
                </c:pt>
                <c:pt idx="286">
                  <c:v>350.04521238972836</c:v>
                </c:pt>
                <c:pt idx="287">
                  <c:v>344.57183530806867</c:v>
                </c:pt>
                <c:pt idx="288">
                  <c:v>363.6527657129439</c:v>
                </c:pt>
                <c:pt idx="289">
                  <c:v>347.7916538687719</c:v>
                </c:pt>
                <c:pt idx="290">
                  <c:v>336.48039019873852</c:v>
                </c:pt>
                <c:pt idx="291">
                  <c:v>335.94005410682689</c:v>
                </c:pt>
                <c:pt idx="292">
                  <c:v>334.94854385258299</c:v>
                </c:pt>
                <c:pt idx="293">
                  <c:v>354.41460939725965</c:v>
                </c:pt>
                <c:pt idx="294">
                  <c:v>345.570189942799</c:v>
                </c:pt>
                <c:pt idx="295">
                  <c:v>334.07644029033804</c:v>
                </c:pt>
                <c:pt idx="296">
                  <c:v>338.06939637111822</c:v>
                </c:pt>
                <c:pt idx="297">
                  <c:v>325.71140494480886</c:v>
                </c:pt>
                <c:pt idx="298">
                  <c:v>325.63112221153614</c:v>
                </c:pt>
                <c:pt idx="299">
                  <c:v>336.14825276189254</c:v>
                </c:pt>
                <c:pt idx="300">
                  <c:v>319.6189813956442</c:v>
                </c:pt>
                <c:pt idx="301">
                  <c:v>331.51035255771279</c:v>
                </c:pt>
                <c:pt idx="302">
                  <c:v>319.88498731833124</c:v>
                </c:pt>
                <c:pt idx="303">
                  <c:v>325.79908700833721</c:v>
                </c:pt>
                <c:pt idx="304">
                  <c:v>320.12051605493969</c:v>
                </c:pt>
                <c:pt idx="305">
                  <c:v>318.27530469092852</c:v>
                </c:pt>
                <c:pt idx="306">
                  <c:v>339.04477960053623</c:v>
                </c:pt>
                <c:pt idx="307">
                  <c:v>348.24513865409352</c:v>
                </c:pt>
                <c:pt idx="308">
                  <c:v>349.81745091083269</c:v>
                </c:pt>
                <c:pt idx="309">
                  <c:v>333.299466631131</c:v>
                </c:pt>
                <c:pt idx="310">
                  <c:v>333.56119279644713</c:v>
                </c:pt>
                <c:pt idx="311">
                  <c:v>330.59486981501453</c:v>
                </c:pt>
                <c:pt idx="312">
                  <c:v>327.65787580621611</c:v>
                </c:pt>
                <c:pt idx="313">
                  <c:v>337.75886708926578</c:v>
                </c:pt>
                <c:pt idx="314">
                  <c:v>342.6216107520072</c:v>
                </c:pt>
                <c:pt idx="315">
                  <c:v>338.65233001433643</c:v>
                </c:pt>
                <c:pt idx="316">
                  <c:v>337.59192471487518</c:v>
                </c:pt>
                <c:pt idx="317">
                  <c:v>332.22993676240577</c:v>
                </c:pt>
                <c:pt idx="318">
                  <c:v>325.59265059352396</c:v>
                </c:pt>
                <c:pt idx="319">
                  <c:v>324.68987688349006</c:v>
                </c:pt>
                <c:pt idx="320">
                  <c:v>319.76205083385571</c:v>
                </c:pt>
                <c:pt idx="321">
                  <c:v>336.96093281791775</c:v>
                </c:pt>
                <c:pt idx="322">
                  <c:v>322.97399232261807</c:v>
                </c:pt>
                <c:pt idx="323">
                  <c:v>324.90905276152432</c:v>
                </c:pt>
                <c:pt idx="324">
                  <c:v>326.72046597611899</c:v>
                </c:pt>
                <c:pt idx="325">
                  <c:v>325.33930413467476</c:v>
                </c:pt>
                <c:pt idx="326">
                  <c:v>319.47611662763512</c:v>
                </c:pt>
                <c:pt idx="327">
                  <c:v>302.37425302288989</c:v>
                </c:pt>
                <c:pt idx="328">
                  <c:v>313.1101467325816</c:v>
                </c:pt>
                <c:pt idx="329">
                  <c:v>320.12982683990288</c:v>
                </c:pt>
                <c:pt idx="330">
                  <c:v>320.34034368792135</c:v>
                </c:pt>
                <c:pt idx="331">
                  <c:v>311.90486561909267</c:v>
                </c:pt>
                <c:pt idx="332">
                  <c:v>319.34176200061586</c:v>
                </c:pt>
                <c:pt idx="333">
                  <c:v>314.12809485261062</c:v>
                </c:pt>
                <c:pt idx="334">
                  <c:v>322.66678804441477</c:v>
                </c:pt>
                <c:pt idx="335">
                  <c:v>353.08745911641199</c:v>
                </c:pt>
                <c:pt idx="336">
                  <c:v>350.63683759271538</c:v>
                </c:pt>
                <c:pt idx="337">
                  <c:v>353.90479645846199</c:v>
                </c:pt>
                <c:pt idx="338">
                  <c:v>357.51352112543066</c:v>
                </c:pt>
                <c:pt idx="339">
                  <c:v>364.09514003755555</c:v>
                </c:pt>
                <c:pt idx="340">
                  <c:v>374.94124457362557</c:v>
                </c:pt>
                <c:pt idx="341">
                  <c:v>369.48639614949172</c:v>
                </c:pt>
                <c:pt idx="342">
                  <c:v>350.79674537484493</c:v>
                </c:pt>
                <c:pt idx="343">
                  <c:v>358.2935003015686</c:v>
                </c:pt>
                <c:pt idx="344">
                  <c:v>355.35583211856266</c:v>
                </c:pt>
                <c:pt idx="345">
                  <c:v>343.97651624173369</c:v>
                </c:pt>
                <c:pt idx="346">
                  <c:v>341.76385603787861</c:v>
                </c:pt>
                <c:pt idx="347">
                  <c:v>334.07066946458536</c:v>
                </c:pt>
                <c:pt idx="348">
                  <c:v>338.791239893213</c:v>
                </c:pt>
                <c:pt idx="349">
                  <c:v>351.10886682552911</c:v>
                </c:pt>
                <c:pt idx="350">
                  <c:v>338.77418306311927</c:v>
                </c:pt>
                <c:pt idx="351">
                  <c:v>344.10101256138586</c:v>
                </c:pt>
                <c:pt idx="352">
                  <c:v>341.84608108295038</c:v>
                </c:pt>
                <c:pt idx="353">
                  <c:v>349.94807537751393</c:v>
                </c:pt>
                <c:pt idx="354">
                  <c:v>357.10248860023501</c:v>
                </c:pt>
                <c:pt idx="355">
                  <c:v>353.46437798141994</c:v>
                </c:pt>
                <c:pt idx="356">
                  <c:v>353.94085682208424</c:v>
                </c:pt>
                <c:pt idx="357">
                  <c:v>336.59739782255929</c:v>
                </c:pt>
                <c:pt idx="358">
                  <c:v>329.87172285627247</c:v>
                </c:pt>
                <c:pt idx="359">
                  <c:v>327.61289797096777</c:v>
                </c:pt>
                <c:pt idx="360">
                  <c:v>336.39846327157375</c:v>
                </c:pt>
                <c:pt idx="361">
                  <c:v>338.22780829913575</c:v>
                </c:pt>
                <c:pt idx="362">
                  <c:v>331.76169379079829</c:v>
                </c:pt>
                <c:pt idx="363">
                  <c:v>325.86114298029997</c:v>
                </c:pt>
                <c:pt idx="364">
                  <c:v>347.61638816365632</c:v>
                </c:pt>
              </c:numCache>
            </c:numRef>
          </c:val>
          <c:smooth val="0"/>
          <c:extLst>
            <c:ext xmlns:c16="http://schemas.microsoft.com/office/drawing/2014/chart" uri="{C3380CC4-5D6E-409C-BE32-E72D297353CC}">
              <c16:uniqueId val="{00000000-4AA9-418E-90DD-8D23D999A60A}"/>
            </c:ext>
          </c:extLst>
        </c:ser>
        <c:dLbls>
          <c:showLegendKey val="0"/>
          <c:showVal val="0"/>
          <c:showCatName val="0"/>
          <c:showSerName val="0"/>
          <c:showPercent val="0"/>
          <c:showBubbleSize val="0"/>
        </c:dLbls>
        <c:smooth val="0"/>
        <c:axId val="161028736"/>
        <c:axId val="161038720"/>
      </c:lineChart>
      <c:dateAx>
        <c:axId val="161028736"/>
        <c:scaling>
          <c:orientation val="minMax"/>
        </c:scaling>
        <c:delete val="0"/>
        <c:axPos val="b"/>
        <c:numFmt formatCode="d/m;@" sourceLinked="1"/>
        <c:majorTickMark val="out"/>
        <c:minorTickMark val="none"/>
        <c:tickLblPos val="low"/>
        <c:txPr>
          <a:bodyPr rot="0" vert="horz"/>
          <a:lstStyle/>
          <a:p>
            <a:pPr>
              <a:defRPr/>
            </a:pPr>
            <a:endParaRPr lang="cs-CZ"/>
          </a:p>
        </c:txPr>
        <c:crossAx val="161038720"/>
        <c:crosses val="autoZero"/>
        <c:auto val="1"/>
        <c:lblOffset val="100"/>
        <c:baseTimeUnit val="days"/>
        <c:majorUnit val="1"/>
        <c:majorTimeUnit val="months"/>
      </c:dateAx>
      <c:valAx>
        <c:axId val="161038720"/>
        <c:scaling>
          <c:orientation val="minMax"/>
          <c:min val="200"/>
        </c:scaling>
        <c:delete val="0"/>
        <c:axPos val="l"/>
        <c:majorGridlines/>
        <c:numFmt formatCode="#,##0" sourceLinked="0"/>
        <c:majorTickMark val="out"/>
        <c:minorTickMark val="none"/>
        <c:tickLblPos val="nextTo"/>
        <c:crossAx val="161028736"/>
        <c:crosses val="autoZero"/>
        <c:crossBetween val="between"/>
        <c:majorUnit val="20"/>
        <c:minorUnit val="20"/>
      </c:valAx>
    </c:plotArea>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lgn="l">
              <a:defRPr/>
            </a:pPr>
            <a:r>
              <a:rPr lang="cs-CZ">
                <a:solidFill>
                  <a:srgbClr val="1A3366"/>
                </a:solidFill>
              </a:rPr>
              <a:t>Maximální dosažený denní teplotní gradient v ČR</a:t>
            </a:r>
          </a:p>
          <a:p>
            <a:pPr algn="l">
              <a:defRPr/>
            </a:pPr>
            <a:r>
              <a:rPr lang="cs-CZ">
                <a:solidFill>
                  <a:srgbClr val="1A3366"/>
                </a:solidFill>
              </a:rPr>
              <a:t>v posledních 10 letech (mil. m</a:t>
            </a:r>
            <a:r>
              <a:rPr lang="cs-CZ" baseline="30000">
                <a:solidFill>
                  <a:srgbClr val="1A3366"/>
                </a:solidFill>
              </a:rPr>
              <a:t>3</a:t>
            </a:r>
            <a:r>
              <a:rPr lang="cs-CZ">
                <a:solidFill>
                  <a:srgbClr val="1A3366"/>
                </a:solidFill>
              </a:rPr>
              <a:t>)</a:t>
            </a:r>
          </a:p>
        </c:rich>
      </c:tx>
      <c:layout>
        <c:manualLayout>
          <c:xMode val="edge"/>
          <c:yMode val="edge"/>
          <c:x val="8.1601147752109054E-3"/>
          <c:y val="8.9067022934758398E-3"/>
        </c:manualLayout>
      </c:layout>
      <c:overlay val="0"/>
    </c:title>
    <c:autoTitleDeleted val="0"/>
    <c:plotArea>
      <c:layout>
        <c:manualLayout>
          <c:layoutTarget val="inner"/>
          <c:xMode val="edge"/>
          <c:yMode val="edge"/>
          <c:x val="0.10561112946370696"/>
          <c:y val="0.18346228765492489"/>
          <c:w val="0.84401698424051796"/>
          <c:h val="0.62810345099648113"/>
        </c:manualLayout>
      </c:layout>
      <c:lineChart>
        <c:grouping val="standard"/>
        <c:varyColors val="0"/>
        <c:ser>
          <c:idx val="0"/>
          <c:order val="0"/>
          <c:tx>
            <c:strRef>
              <c:f>'6.6'!$H$46</c:f>
              <c:strCache>
                <c:ptCount val="1"/>
                <c:pt idx="0">
                  <c:v>±1,0°C</c:v>
                </c:pt>
              </c:strCache>
            </c:strRef>
          </c:tx>
          <c:spPr>
            <a:ln w="25400">
              <a:solidFill>
                <a:schemeClr val="tx2"/>
              </a:solidFill>
            </a:ln>
          </c:spPr>
          <c:marker>
            <c:symbol val="none"/>
          </c:marker>
          <c:cat>
            <c:numRef>
              <c:f>'6.6'!$G$47:$G$56</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'6.6'!$H$47:$H$56</c:f>
              <c:numCache>
                <c:formatCode>0.000</c:formatCode>
                <c:ptCount val="10"/>
                <c:pt idx="0">
                  <c:v>1.2362613856031661</c:v>
                </c:pt>
                <c:pt idx="1">
                  <c:v>1.5155658384541011</c:v>
                </c:pt>
                <c:pt idx="2">
                  <c:v>1.4656444905275772</c:v>
                </c:pt>
                <c:pt idx="3">
                  <c:v>1.3011590525315615</c:v>
                </c:pt>
                <c:pt idx="4">
                  <c:v>1.3636592140842247</c:v>
                </c:pt>
                <c:pt idx="5">
                  <c:v>1.5122630492900766</c:v>
                </c:pt>
                <c:pt idx="6">
                  <c:v>1.5239699211799647</c:v>
                </c:pt>
                <c:pt idx="7">
                  <c:v>1.4210455989283441</c:v>
                </c:pt>
                <c:pt idx="8">
                  <c:v>1.2636491702353378</c:v>
                </c:pt>
                <c:pt idx="9">
                  <c:v>1.4560565843910975</c:v>
                </c:pt>
              </c:numCache>
            </c:numRef>
          </c:val>
          <c:smooth val="0"/>
          <c:extLst>
            <c:ext xmlns:c16="http://schemas.microsoft.com/office/drawing/2014/chart" uri="{C3380CC4-5D6E-409C-BE32-E72D297353CC}">
              <c16:uniqueId val="{00000000-FE89-487F-B847-3D72762A5869}"/>
            </c:ext>
          </c:extLst>
        </c:ser>
        <c:dLbls>
          <c:showLegendKey val="0"/>
          <c:showVal val="0"/>
          <c:showCatName val="0"/>
          <c:showSerName val="0"/>
          <c:showPercent val="0"/>
          <c:showBubbleSize val="0"/>
        </c:dLbls>
        <c:smooth val="0"/>
        <c:axId val="169916672"/>
        <c:axId val="170536960"/>
      </c:lineChart>
      <c:catAx>
        <c:axId val="169916672"/>
        <c:scaling>
          <c:orientation val="minMax"/>
        </c:scaling>
        <c:delete val="0"/>
        <c:axPos val="b"/>
        <c:numFmt formatCode="0" sourceLinked="1"/>
        <c:majorTickMark val="out"/>
        <c:minorTickMark val="none"/>
        <c:tickLblPos val="nextTo"/>
        <c:crossAx val="170536960"/>
        <c:crosses val="autoZero"/>
        <c:auto val="1"/>
        <c:lblAlgn val="ctr"/>
        <c:lblOffset val="100"/>
        <c:noMultiLvlLbl val="0"/>
      </c:catAx>
      <c:valAx>
        <c:axId val="170536960"/>
        <c:scaling>
          <c:orientation val="minMax"/>
          <c:max val="1.6"/>
          <c:min val="1.2"/>
        </c:scaling>
        <c:delete val="0"/>
        <c:axPos val="l"/>
        <c:majorGridlines/>
        <c:numFmt formatCode="0.000" sourceLinked="1"/>
        <c:majorTickMark val="out"/>
        <c:minorTickMark val="none"/>
        <c:tickLblPos val="nextTo"/>
        <c:crossAx val="169916672"/>
        <c:crosses val="autoZero"/>
        <c:crossBetween val="midCat"/>
        <c:majorUnit val="5.000000000000001E-2"/>
      </c:valAx>
      <c:spPr>
        <a:ln>
          <a:noFill/>
        </a:ln>
      </c:spPr>
    </c:plotArea>
    <c:legend>
      <c:legendPos val="b"/>
      <c:layout>
        <c:manualLayout>
          <c:xMode val="edge"/>
          <c:yMode val="edge"/>
          <c:x val="3.3013377045933586E-3"/>
          <c:y val="0.90269543812850894"/>
          <c:w val="0.27821242643018057"/>
          <c:h val="9.7304561871491016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US" sz="1000" b="1">
                <a:solidFill>
                  <a:schemeClr val="tx2"/>
                </a:solidFill>
              </a:rPr>
              <a:t>Denní teplotní </a:t>
            </a:r>
            <a:r>
              <a:rPr lang="en-US" sz="1000" b="1" i="0" u="none" strike="noStrike" kern="1200" baseline="0">
                <a:solidFill>
                  <a:schemeClr val="tx2"/>
                </a:solidFill>
                <a:latin typeface="+mn-lt"/>
                <a:ea typeface="+mn-ea"/>
                <a:cs typeface="+mn-cs"/>
              </a:rPr>
              <a:t>gradient</a:t>
            </a:r>
            <a:r>
              <a:rPr lang="cs-CZ" sz="1000" b="1" i="0" u="none" strike="noStrike" kern="1200" baseline="0">
                <a:solidFill>
                  <a:schemeClr val="tx2"/>
                </a:solidFill>
                <a:latin typeface="+mn-lt"/>
                <a:ea typeface="+mn-ea"/>
                <a:cs typeface="+mn-cs"/>
              </a:rPr>
              <a:t> (</a:t>
            </a:r>
            <a:r>
              <a:rPr lang="en-US" sz="1000" b="1" i="0" u="none" strike="noStrike" kern="1200" baseline="0">
                <a:solidFill>
                  <a:schemeClr val="tx2"/>
                </a:solidFill>
                <a:latin typeface="+mn-lt"/>
                <a:ea typeface="+mn-ea"/>
                <a:cs typeface="+mn-cs"/>
              </a:rPr>
              <a:t>mil. m</a:t>
            </a:r>
            <a:r>
              <a:rPr lang="en-US"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endParaRPr lang="en-US" sz="1000" b="1" i="0" u="none" strike="noStrike" kern="1200" baseline="0">
              <a:solidFill>
                <a:schemeClr val="tx2"/>
              </a:solidFill>
              <a:latin typeface="+mn-lt"/>
              <a:ea typeface="+mn-ea"/>
              <a:cs typeface="+mn-cs"/>
            </a:endParaRPr>
          </a:p>
        </c:rich>
      </c:tx>
      <c:layout>
        <c:manualLayout>
          <c:xMode val="edge"/>
          <c:yMode val="edge"/>
          <c:x val="0"/>
          <c:y val="0"/>
        </c:manualLayout>
      </c:layout>
      <c:overlay val="0"/>
    </c:title>
    <c:autoTitleDeleted val="0"/>
    <c:plotArea>
      <c:layout>
        <c:manualLayout>
          <c:layoutTarget val="inner"/>
          <c:xMode val="edge"/>
          <c:yMode val="edge"/>
          <c:x val="6.4182206146433954E-2"/>
          <c:y val="7.8968029748267721E-2"/>
          <c:w val="0.92459336823506055"/>
          <c:h val="0.78369513787539291"/>
        </c:manualLayout>
      </c:layout>
      <c:barChart>
        <c:barDir val="col"/>
        <c:grouping val="clustered"/>
        <c:varyColors val="0"/>
        <c:ser>
          <c:idx val="0"/>
          <c:order val="0"/>
          <c:tx>
            <c:strRef>
              <c:f>'6.6'!$C$24</c:f>
              <c:strCache>
                <c:ptCount val="1"/>
                <c:pt idx="0">
                  <c:v>Aktuální DTG</c:v>
                </c:pt>
              </c:strCache>
            </c:strRef>
          </c:tx>
          <c:spPr>
            <a:solidFill>
              <a:srgbClr val="1A3366"/>
            </a:solidFill>
            <a:ln>
              <a:noFill/>
            </a:ln>
          </c:spPr>
          <c:invertIfNegative val="0"/>
          <c:cat>
            <c:strRef>
              <c:f>'6.6'!$B$25:$B$36</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'6.6'!$C$25:$C$36</c:f>
              <c:numCache>
                <c:formatCode>0.000</c:formatCode>
                <c:ptCount val="12"/>
                <c:pt idx="0">
                  <c:v>1.2810466548214683</c:v>
                </c:pt>
                <c:pt idx="1">
                  <c:v>1.0136713810710778</c:v>
                </c:pt>
                <c:pt idx="2">
                  <c:v>1.0191190488394053</c:v>
                </c:pt>
                <c:pt idx="3">
                  <c:v>1.0331317244918472</c:v>
                </c:pt>
                <c:pt idx="4">
                  <c:v>0.4947914641382562</c:v>
                </c:pt>
                <c:pt idx="5">
                  <c:v>4.9875771534639173E-2</c:v>
                </c:pt>
                <c:pt idx="6">
                  <c:v>8.8724383206990595E-2</c:v>
                </c:pt>
                <c:pt idx="7">
                  <c:v>5.6367506136652902E-2</c:v>
                </c:pt>
                <c:pt idx="8">
                  <c:v>0.64839758145883419</c:v>
                </c:pt>
                <c:pt idx="9">
                  <c:v>0.48110584814109519</c:v>
                </c:pt>
                <c:pt idx="10">
                  <c:v>1.4560565843910975</c:v>
                </c:pt>
                <c:pt idx="11">
                  <c:v>0.8232798739233913</c:v>
                </c:pt>
              </c:numCache>
            </c:numRef>
          </c:val>
          <c:extLst>
            <c:ext xmlns:c16="http://schemas.microsoft.com/office/drawing/2014/chart" uri="{C3380CC4-5D6E-409C-BE32-E72D297353CC}">
              <c16:uniqueId val="{00000000-DA9D-4D09-B194-DBC122F21F01}"/>
            </c:ext>
          </c:extLst>
        </c:ser>
        <c:dLbls>
          <c:showLegendKey val="0"/>
          <c:showVal val="0"/>
          <c:showCatName val="0"/>
          <c:showSerName val="0"/>
          <c:showPercent val="0"/>
          <c:showBubbleSize val="0"/>
        </c:dLbls>
        <c:gapWidth val="50"/>
        <c:axId val="170575744"/>
        <c:axId val="170577280"/>
      </c:barChart>
      <c:lineChart>
        <c:grouping val="standard"/>
        <c:varyColors val="0"/>
        <c:ser>
          <c:idx val="1"/>
          <c:order val="1"/>
          <c:tx>
            <c:strRef>
              <c:f>'6.6'!$D$24</c:f>
              <c:strCache>
                <c:ptCount val="1"/>
                <c:pt idx="0">
                  <c:v>Dlouhodobý DTG</c:v>
                </c:pt>
              </c:strCache>
            </c:strRef>
          </c:tx>
          <c:spPr>
            <a:ln>
              <a:solidFill>
                <a:schemeClr val="accent5"/>
              </a:solidFill>
            </a:ln>
          </c:spPr>
          <c:marker>
            <c:symbol val="none"/>
          </c:marker>
          <c:cat>
            <c:strRef>
              <c:f>'6.6'!$B$25:$B$36</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'6.6'!$D$25:$D$36</c:f>
              <c:numCache>
                <c:formatCode>0.000</c:formatCode>
                <c:ptCount val="12"/>
                <c:pt idx="0">
                  <c:v>1.2747138960334761</c:v>
                </c:pt>
                <c:pt idx="1">
                  <c:v>1.1111540466067482</c:v>
                </c:pt>
                <c:pt idx="2">
                  <c:v>1.0530533157564432</c:v>
                </c:pt>
                <c:pt idx="3">
                  <c:v>1.0367054032231278</c:v>
                </c:pt>
                <c:pt idx="4">
                  <c:v>0.55511031993086812</c:v>
                </c:pt>
                <c:pt idx="5">
                  <c:v>7.0336760295288153E-2</c:v>
                </c:pt>
                <c:pt idx="6">
                  <c:v>8.9413831719138775E-2</c:v>
                </c:pt>
                <c:pt idx="7">
                  <c:v>0.11544515319134754</c:v>
                </c:pt>
                <c:pt idx="8">
                  <c:v>0.44017835452623338</c:v>
                </c:pt>
                <c:pt idx="9">
                  <c:v>0.68127650466981193</c:v>
                </c:pt>
                <c:pt idx="10">
                  <c:v>1.3936428103468819</c:v>
                </c:pt>
                <c:pt idx="11">
                  <c:v>1.1122341296726463</c:v>
                </c:pt>
              </c:numCache>
            </c:numRef>
          </c:val>
          <c:smooth val="0"/>
          <c:extLst>
            <c:ext xmlns:c16="http://schemas.microsoft.com/office/drawing/2014/chart" uri="{C3380CC4-5D6E-409C-BE32-E72D297353CC}">
              <c16:uniqueId val="{00000001-DA9D-4D09-B194-DBC122F21F01}"/>
            </c:ext>
          </c:extLst>
        </c:ser>
        <c:dLbls>
          <c:showLegendKey val="0"/>
          <c:showVal val="0"/>
          <c:showCatName val="0"/>
          <c:showSerName val="0"/>
          <c:showPercent val="0"/>
          <c:showBubbleSize val="0"/>
        </c:dLbls>
        <c:marker val="1"/>
        <c:smooth val="0"/>
        <c:axId val="170575744"/>
        <c:axId val="170577280"/>
      </c:lineChart>
      <c:catAx>
        <c:axId val="170575744"/>
        <c:scaling>
          <c:orientation val="minMax"/>
        </c:scaling>
        <c:delete val="0"/>
        <c:axPos val="b"/>
        <c:numFmt formatCode="General" sourceLinked="0"/>
        <c:majorTickMark val="out"/>
        <c:minorTickMark val="none"/>
        <c:tickLblPos val="nextTo"/>
        <c:crossAx val="170577280"/>
        <c:crosses val="autoZero"/>
        <c:auto val="1"/>
        <c:lblAlgn val="ctr"/>
        <c:lblOffset val="100"/>
        <c:noMultiLvlLbl val="0"/>
      </c:catAx>
      <c:valAx>
        <c:axId val="170577280"/>
        <c:scaling>
          <c:orientation val="minMax"/>
          <c:max val="1.5"/>
          <c:min val="0"/>
        </c:scaling>
        <c:delete val="0"/>
        <c:axPos val="l"/>
        <c:majorGridlines/>
        <c:numFmt formatCode="0.000" sourceLinked="1"/>
        <c:majorTickMark val="out"/>
        <c:minorTickMark val="none"/>
        <c:tickLblPos val="nextTo"/>
        <c:crossAx val="170575744"/>
        <c:crosses val="autoZero"/>
        <c:crossBetween val="between"/>
        <c:majorUnit val="0.1"/>
      </c:valAx>
    </c:plotArea>
    <c:legend>
      <c:legendPos val="b"/>
      <c:layout>
        <c:manualLayout>
          <c:xMode val="edge"/>
          <c:yMode val="edge"/>
          <c:x val="0"/>
          <c:y val="0.92292329106952398"/>
          <c:w val="0.36220814152725639"/>
          <c:h val="7.555066840366440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chemeClr val="tx2"/>
                </a:solidFill>
              </a:defRPr>
            </a:pPr>
            <a:r>
              <a:rPr lang="cs-CZ" sz="1000" b="1">
                <a:solidFill>
                  <a:schemeClr val="tx2"/>
                </a:solidFill>
              </a:rPr>
              <a:t>Denní závislost spotřeb na teplotě v topné sezóně</a:t>
            </a:r>
          </a:p>
        </c:rich>
      </c:tx>
      <c:layout>
        <c:manualLayout>
          <c:xMode val="edge"/>
          <c:yMode val="edge"/>
          <c:x val="5.0256283741751361E-4"/>
          <c:y val="9.5174233739266187E-4"/>
        </c:manualLayout>
      </c:layout>
      <c:overlay val="0"/>
    </c:title>
    <c:autoTitleDeleted val="0"/>
    <c:plotArea>
      <c:layout>
        <c:manualLayout>
          <c:layoutTarget val="inner"/>
          <c:xMode val="edge"/>
          <c:yMode val="edge"/>
          <c:x val="8.596008593478395E-2"/>
          <c:y val="9.5775092552571731E-2"/>
          <c:w val="0.89136965298146253"/>
          <c:h val="0.68069256259435351"/>
        </c:manualLayout>
      </c:layout>
      <c:bubbleChart>
        <c:varyColors val="0"/>
        <c:ser>
          <c:idx val="0"/>
          <c:order val="0"/>
          <c:spPr>
            <a:solidFill>
              <a:schemeClr val="tx2"/>
            </a:solidFill>
            <a:ln w="0">
              <a:solidFill>
                <a:schemeClr val="bg1"/>
              </a:solidFill>
            </a:ln>
            <a:effectLst/>
          </c:spPr>
          <c:invertIfNegative val="0"/>
          <c:xVal>
            <c:numRef>
              <c:f>'6.7'!$N$6:$N$371</c:f>
              <c:numCache>
                <c:formatCode>0.0</c:formatCode>
                <c:ptCount val="366"/>
                <c:pt idx="0">
                  <c:v>0.5</c:v>
                </c:pt>
                <c:pt idx="1">
                  <c:v>1.1000000000000001</c:v>
                </c:pt>
                <c:pt idx="2">
                  <c:v>-0.6</c:v>
                </c:pt>
                <c:pt idx="3">
                  <c:v>-2.8</c:v>
                </c:pt>
                <c:pt idx="4">
                  <c:v>-2</c:v>
                </c:pt>
                <c:pt idx="5">
                  <c:v>2.1</c:v>
                </c:pt>
                <c:pt idx="6">
                  <c:v>2</c:v>
                </c:pt>
                <c:pt idx="7">
                  <c:v>1.3</c:v>
                </c:pt>
                <c:pt idx="8">
                  <c:v>5.0999999999999996</c:v>
                </c:pt>
                <c:pt idx="9">
                  <c:v>-0.1</c:v>
                </c:pt>
                <c:pt idx="10">
                  <c:v>-1.1000000000000001</c:v>
                </c:pt>
                <c:pt idx="11">
                  <c:v>-2.1</c:v>
                </c:pt>
                <c:pt idx="12">
                  <c:v>-3.7</c:v>
                </c:pt>
                <c:pt idx="13">
                  <c:v>-2.7</c:v>
                </c:pt>
                <c:pt idx="14">
                  <c:v>0.7</c:v>
                </c:pt>
                <c:pt idx="15">
                  <c:v>0.6</c:v>
                </c:pt>
                <c:pt idx="16">
                  <c:v>-0.4</c:v>
                </c:pt>
                <c:pt idx="17">
                  <c:v>-1.3</c:v>
                </c:pt>
                <c:pt idx="18">
                  <c:v>-1.3</c:v>
                </c:pt>
                <c:pt idx="19">
                  <c:v>-2.4</c:v>
                </c:pt>
                <c:pt idx="20">
                  <c:v>-2.4</c:v>
                </c:pt>
                <c:pt idx="21">
                  <c:v>-2.6</c:v>
                </c:pt>
                <c:pt idx="22">
                  <c:v>1E-4</c:v>
                </c:pt>
                <c:pt idx="23">
                  <c:v>2.4</c:v>
                </c:pt>
                <c:pt idx="24">
                  <c:v>3.6</c:v>
                </c:pt>
                <c:pt idx="25">
                  <c:v>3.5</c:v>
                </c:pt>
                <c:pt idx="26">
                  <c:v>5.0999999999999996</c:v>
                </c:pt>
                <c:pt idx="27">
                  <c:v>5</c:v>
                </c:pt>
                <c:pt idx="28">
                  <c:v>3.7</c:v>
                </c:pt>
                <c:pt idx="29">
                  <c:v>2.4</c:v>
                </c:pt>
                <c:pt idx="30">
                  <c:v>0.6</c:v>
                </c:pt>
                <c:pt idx="31">
                  <c:v>-1</c:v>
                </c:pt>
                <c:pt idx="32">
                  <c:v>-1.8</c:v>
                </c:pt>
                <c:pt idx="33">
                  <c:v>-2.8</c:v>
                </c:pt>
                <c:pt idx="34">
                  <c:v>-2.6</c:v>
                </c:pt>
                <c:pt idx="35">
                  <c:v>-0.2</c:v>
                </c:pt>
                <c:pt idx="36">
                  <c:v>1.1000000000000001</c:v>
                </c:pt>
                <c:pt idx="37">
                  <c:v>1</c:v>
                </c:pt>
                <c:pt idx="38">
                  <c:v>0.4</c:v>
                </c:pt>
                <c:pt idx="39">
                  <c:v>-0.2</c:v>
                </c:pt>
                <c:pt idx="40">
                  <c:v>0.2</c:v>
                </c:pt>
                <c:pt idx="41">
                  <c:v>0.1</c:v>
                </c:pt>
                <c:pt idx="42">
                  <c:v>-0.7</c:v>
                </c:pt>
                <c:pt idx="43">
                  <c:v>-0.4</c:v>
                </c:pt>
                <c:pt idx="44">
                  <c:v>-2.9</c:v>
                </c:pt>
                <c:pt idx="45">
                  <c:v>-4.0999999999999996</c:v>
                </c:pt>
                <c:pt idx="46">
                  <c:v>-5.5</c:v>
                </c:pt>
                <c:pt idx="47">
                  <c:v>-5.9</c:v>
                </c:pt>
                <c:pt idx="48">
                  <c:v>-6.8</c:v>
                </c:pt>
                <c:pt idx="49">
                  <c:v>-6.1</c:v>
                </c:pt>
                <c:pt idx="50">
                  <c:v>-3.7</c:v>
                </c:pt>
                <c:pt idx="51">
                  <c:v>-0.1</c:v>
                </c:pt>
                <c:pt idx="52">
                  <c:v>1E-3</c:v>
                </c:pt>
                <c:pt idx="53">
                  <c:v>1.6</c:v>
                </c:pt>
                <c:pt idx="54">
                  <c:v>3.5</c:v>
                </c:pt>
                <c:pt idx="55">
                  <c:v>4.2</c:v>
                </c:pt>
                <c:pt idx="56">
                  <c:v>4.7</c:v>
                </c:pt>
                <c:pt idx="57">
                  <c:v>4</c:v>
                </c:pt>
                <c:pt idx="58">
                  <c:v>1.7</c:v>
                </c:pt>
                <c:pt idx="59">
                  <c:v>1.3</c:v>
                </c:pt>
                <c:pt idx="60">
                  <c:v>0.9</c:v>
                </c:pt>
                <c:pt idx="61">
                  <c:v>1.3</c:v>
                </c:pt>
                <c:pt idx="62">
                  <c:v>2</c:v>
                </c:pt>
                <c:pt idx="63">
                  <c:v>4.5</c:v>
                </c:pt>
                <c:pt idx="64">
                  <c:v>7</c:v>
                </c:pt>
                <c:pt idx="65">
                  <c:v>6.8</c:v>
                </c:pt>
                <c:pt idx="66">
                  <c:v>7.4</c:v>
                </c:pt>
                <c:pt idx="67">
                  <c:v>9.1999999999999993</c:v>
                </c:pt>
                <c:pt idx="68">
                  <c:v>9.4</c:v>
                </c:pt>
                <c:pt idx="69">
                  <c:v>7.7</c:v>
                </c:pt>
                <c:pt idx="70">
                  <c:v>7</c:v>
                </c:pt>
                <c:pt idx="71">
                  <c:v>3.4</c:v>
                </c:pt>
                <c:pt idx="72">
                  <c:v>2.7</c:v>
                </c:pt>
                <c:pt idx="73">
                  <c:v>2.2999999999999998</c:v>
                </c:pt>
                <c:pt idx="74">
                  <c:v>1.5</c:v>
                </c:pt>
                <c:pt idx="75">
                  <c:v>-1</c:v>
                </c:pt>
                <c:pt idx="76">
                  <c:v>-1.3</c:v>
                </c:pt>
                <c:pt idx="77">
                  <c:v>2.1</c:v>
                </c:pt>
                <c:pt idx="78">
                  <c:v>4.5999999999999996</c:v>
                </c:pt>
                <c:pt idx="79">
                  <c:v>7.4</c:v>
                </c:pt>
                <c:pt idx="80">
                  <c:v>8.6999999999999993</c:v>
                </c:pt>
                <c:pt idx="81">
                  <c:v>8.5</c:v>
                </c:pt>
                <c:pt idx="82">
                  <c:v>8.6</c:v>
                </c:pt>
                <c:pt idx="83">
                  <c:v>8</c:v>
                </c:pt>
                <c:pt idx="84">
                  <c:v>6.8</c:v>
                </c:pt>
                <c:pt idx="85">
                  <c:v>6.3</c:v>
                </c:pt>
                <c:pt idx="86">
                  <c:v>7.7</c:v>
                </c:pt>
                <c:pt idx="87">
                  <c:v>9.4</c:v>
                </c:pt>
                <c:pt idx="88">
                  <c:v>7.4</c:v>
                </c:pt>
                <c:pt idx="89">
                  <c:v>5.4</c:v>
                </c:pt>
                <c:pt idx="90">
                  <c:v>6.4</c:v>
                </c:pt>
                <c:pt idx="91">
                  <c:v>8.1</c:v>
                </c:pt>
                <c:pt idx="92">
                  <c:v>9.4</c:v>
                </c:pt>
                <c:pt idx="93">
                  <c:v>10.3</c:v>
                </c:pt>
                <c:pt idx="94">
                  <c:v>6.2</c:v>
                </c:pt>
                <c:pt idx="95">
                  <c:v>0.6</c:v>
                </c:pt>
                <c:pt idx="96">
                  <c:v>3.4</c:v>
                </c:pt>
                <c:pt idx="97">
                  <c:v>4.8</c:v>
                </c:pt>
                <c:pt idx="98">
                  <c:v>6.6</c:v>
                </c:pt>
                <c:pt idx="99">
                  <c:v>6.2</c:v>
                </c:pt>
                <c:pt idx="100">
                  <c:v>9.9</c:v>
                </c:pt>
                <c:pt idx="101">
                  <c:v>10.9</c:v>
                </c:pt>
                <c:pt idx="102">
                  <c:v>12.8</c:v>
                </c:pt>
                <c:pt idx="103">
                  <c:v>15</c:v>
                </c:pt>
                <c:pt idx="104">
                  <c:v>13.6</c:v>
                </c:pt>
                <c:pt idx="105">
                  <c:v>17.600000000000001</c:v>
                </c:pt>
                <c:pt idx="106">
                  <c:v>19</c:v>
                </c:pt>
                <c:pt idx="107">
                  <c:v>10</c:v>
                </c:pt>
                <c:pt idx="108">
                  <c:v>9.9</c:v>
                </c:pt>
                <c:pt idx="109">
                  <c:v>13.6</c:v>
                </c:pt>
                <c:pt idx="110">
                  <c:v>13.1</c:v>
                </c:pt>
                <c:pt idx="111">
                  <c:v>13.1</c:v>
                </c:pt>
                <c:pt idx="112">
                  <c:v>13.9</c:v>
                </c:pt>
                <c:pt idx="113">
                  <c:v>12</c:v>
                </c:pt>
                <c:pt idx="114">
                  <c:v>9.1</c:v>
                </c:pt>
                <c:pt idx="115">
                  <c:v>9.1999999999999993</c:v>
                </c:pt>
                <c:pt idx="116">
                  <c:v>9.3000000000000007</c:v>
                </c:pt>
                <c:pt idx="117">
                  <c:v>12.3</c:v>
                </c:pt>
                <c:pt idx="118">
                  <c:v>13.8</c:v>
                </c:pt>
                <c:pt idx="119">
                  <c:v>14.7</c:v>
                </c:pt>
                <c:pt idx="120">
                  <c:v>15.3</c:v>
                </c:pt>
                <c:pt idx="121">
                  <c:v>17.600000000000001</c:v>
                </c:pt>
                <c:pt idx="122">
                  <c:v>16.8</c:v>
                </c:pt>
                <c:pt idx="123">
                  <c:v>10.199999999999999</c:v>
                </c:pt>
                <c:pt idx="124">
                  <c:v>7.8</c:v>
                </c:pt>
                <c:pt idx="125">
                  <c:v>7.8</c:v>
                </c:pt>
                <c:pt idx="126">
                  <c:v>9.5</c:v>
                </c:pt>
                <c:pt idx="127">
                  <c:v>7.6</c:v>
                </c:pt>
                <c:pt idx="128">
                  <c:v>7.1</c:v>
                </c:pt>
                <c:pt idx="129">
                  <c:v>11.2</c:v>
                </c:pt>
                <c:pt idx="130">
                  <c:v>10.199999999999999</c:v>
                </c:pt>
                <c:pt idx="131">
                  <c:v>9.9</c:v>
                </c:pt>
                <c:pt idx="132">
                  <c:v>10.5</c:v>
                </c:pt>
                <c:pt idx="133">
                  <c:v>14</c:v>
                </c:pt>
                <c:pt idx="134">
                  <c:v>8.4</c:v>
                </c:pt>
                <c:pt idx="135">
                  <c:v>7.9</c:v>
                </c:pt>
                <c:pt idx="136">
                  <c:v>9.1</c:v>
                </c:pt>
                <c:pt idx="137">
                  <c:v>8.4</c:v>
                </c:pt>
                <c:pt idx="138">
                  <c:v>10.5</c:v>
                </c:pt>
                <c:pt idx="139">
                  <c:v>13.1</c:v>
                </c:pt>
                <c:pt idx="140">
                  <c:v>14.5</c:v>
                </c:pt>
                <c:pt idx="141">
                  <c:v>9.9</c:v>
                </c:pt>
                <c:pt idx="142">
                  <c:v>8.4</c:v>
                </c:pt>
                <c:pt idx="143">
                  <c:v>9.4</c:v>
                </c:pt>
                <c:pt idx="144">
                  <c:v>12.1</c:v>
                </c:pt>
                <c:pt idx="145">
                  <c:v>13.6</c:v>
                </c:pt>
                <c:pt idx="146">
                  <c:v>14.1</c:v>
                </c:pt>
                <c:pt idx="147">
                  <c:v>13</c:v>
                </c:pt>
                <c:pt idx="148">
                  <c:v>12.4</c:v>
                </c:pt>
                <c:pt idx="149">
                  <c:v>15.7</c:v>
                </c:pt>
                <c:pt idx="150">
                  <c:v>18.7</c:v>
                </c:pt>
                <c:pt idx="151">
                  <c:v>18</c:v>
                </c:pt>
                <c:pt idx="152">
                  <c:v>17.2</c:v>
                </c:pt>
                <c:pt idx="153">
                  <c:v>17.5</c:v>
                </c:pt>
                <c:pt idx="154">
                  <c:v>21.2</c:v>
                </c:pt>
                <c:pt idx="155">
                  <c:v>17.100000000000001</c:v>
                </c:pt>
                <c:pt idx="156">
                  <c:v>18.3</c:v>
                </c:pt>
                <c:pt idx="157">
                  <c:v>16</c:v>
                </c:pt>
                <c:pt idx="158">
                  <c:v>12.9</c:v>
                </c:pt>
                <c:pt idx="159">
                  <c:v>11.9</c:v>
                </c:pt>
                <c:pt idx="160">
                  <c:v>16.7</c:v>
                </c:pt>
                <c:pt idx="161">
                  <c:v>14</c:v>
                </c:pt>
                <c:pt idx="162">
                  <c:v>15.6</c:v>
                </c:pt>
                <c:pt idx="163">
                  <c:v>17.100000000000001</c:v>
                </c:pt>
                <c:pt idx="164">
                  <c:v>18.8</c:v>
                </c:pt>
                <c:pt idx="165">
                  <c:v>21.7</c:v>
                </c:pt>
                <c:pt idx="166">
                  <c:v>15.1</c:v>
                </c:pt>
                <c:pt idx="167">
                  <c:v>17.2</c:v>
                </c:pt>
                <c:pt idx="168">
                  <c:v>20.100000000000001</c:v>
                </c:pt>
                <c:pt idx="169">
                  <c:v>18.600000000000001</c:v>
                </c:pt>
                <c:pt idx="170">
                  <c:v>16.100000000000001</c:v>
                </c:pt>
                <c:pt idx="171">
                  <c:v>17.2</c:v>
                </c:pt>
                <c:pt idx="172">
                  <c:v>20.7</c:v>
                </c:pt>
                <c:pt idx="173">
                  <c:v>20.3</c:v>
                </c:pt>
                <c:pt idx="174">
                  <c:v>20.2</c:v>
                </c:pt>
                <c:pt idx="175">
                  <c:v>22.8</c:v>
                </c:pt>
                <c:pt idx="176">
                  <c:v>23.2</c:v>
                </c:pt>
                <c:pt idx="177">
                  <c:v>19.3</c:v>
                </c:pt>
                <c:pt idx="178">
                  <c:v>21.2</c:v>
                </c:pt>
                <c:pt idx="179">
                  <c:v>23.5</c:v>
                </c:pt>
                <c:pt idx="180">
                  <c:v>20.399999999999999</c:v>
                </c:pt>
                <c:pt idx="181">
                  <c:v>21.3</c:v>
                </c:pt>
                <c:pt idx="182">
                  <c:v>24.2</c:v>
                </c:pt>
                <c:pt idx="183">
                  <c:v>22</c:v>
                </c:pt>
                <c:pt idx="184">
                  <c:v>18.2</c:v>
                </c:pt>
                <c:pt idx="185">
                  <c:v>21</c:v>
                </c:pt>
                <c:pt idx="186">
                  <c:v>21.5</c:v>
                </c:pt>
                <c:pt idx="187">
                  <c:v>16.8</c:v>
                </c:pt>
                <c:pt idx="188">
                  <c:v>13.5</c:v>
                </c:pt>
                <c:pt idx="189">
                  <c:v>15</c:v>
                </c:pt>
                <c:pt idx="190">
                  <c:v>15.8</c:v>
                </c:pt>
                <c:pt idx="191">
                  <c:v>15.9</c:v>
                </c:pt>
                <c:pt idx="192">
                  <c:v>15.3</c:v>
                </c:pt>
                <c:pt idx="193">
                  <c:v>18.8</c:v>
                </c:pt>
                <c:pt idx="194">
                  <c:v>21.1</c:v>
                </c:pt>
                <c:pt idx="195">
                  <c:v>18.8</c:v>
                </c:pt>
                <c:pt idx="196">
                  <c:v>15.8</c:v>
                </c:pt>
                <c:pt idx="197">
                  <c:v>15.6</c:v>
                </c:pt>
                <c:pt idx="198">
                  <c:v>16.8</c:v>
                </c:pt>
                <c:pt idx="199">
                  <c:v>19.399999999999999</c:v>
                </c:pt>
                <c:pt idx="200">
                  <c:v>22.5</c:v>
                </c:pt>
                <c:pt idx="201">
                  <c:v>19.5</c:v>
                </c:pt>
                <c:pt idx="202">
                  <c:v>17.899999999999999</c:v>
                </c:pt>
                <c:pt idx="203">
                  <c:v>18.899999999999999</c:v>
                </c:pt>
                <c:pt idx="204">
                  <c:v>18.100000000000001</c:v>
                </c:pt>
                <c:pt idx="205">
                  <c:v>19.2</c:v>
                </c:pt>
                <c:pt idx="206">
                  <c:v>18.600000000000001</c:v>
                </c:pt>
                <c:pt idx="207">
                  <c:v>17.600000000000001</c:v>
                </c:pt>
                <c:pt idx="208">
                  <c:v>16.7</c:v>
                </c:pt>
                <c:pt idx="209">
                  <c:v>15.6</c:v>
                </c:pt>
                <c:pt idx="210">
                  <c:v>15.4</c:v>
                </c:pt>
                <c:pt idx="211">
                  <c:v>16.2</c:v>
                </c:pt>
                <c:pt idx="212">
                  <c:v>16.3</c:v>
                </c:pt>
                <c:pt idx="213">
                  <c:v>16.600000000000001</c:v>
                </c:pt>
                <c:pt idx="214">
                  <c:v>15.4</c:v>
                </c:pt>
                <c:pt idx="215">
                  <c:v>14.6</c:v>
                </c:pt>
                <c:pt idx="216">
                  <c:v>17.2</c:v>
                </c:pt>
                <c:pt idx="217">
                  <c:v>14.7</c:v>
                </c:pt>
                <c:pt idx="218">
                  <c:v>17.3</c:v>
                </c:pt>
                <c:pt idx="219">
                  <c:v>20.8</c:v>
                </c:pt>
                <c:pt idx="220">
                  <c:v>21.8</c:v>
                </c:pt>
                <c:pt idx="221">
                  <c:v>20.399999999999999</c:v>
                </c:pt>
                <c:pt idx="222">
                  <c:v>17.7</c:v>
                </c:pt>
                <c:pt idx="223">
                  <c:v>19.7</c:v>
                </c:pt>
                <c:pt idx="224">
                  <c:v>22.8</c:v>
                </c:pt>
                <c:pt idx="225">
                  <c:v>24.3</c:v>
                </c:pt>
                <c:pt idx="226">
                  <c:v>24.7</c:v>
                </c:pt>
                <c:pt idx="227">
                  <c:v>20.8</c:v>
                </c:pt>
                <c:pt idx="228">
                  <c:v>16.899999999999999</c:v>
                </c:pt>
                <c:pt idx="229">
                  <c:v>16.3</c:v>
                </c:pt>
                <c:pt idx="230">
                  <c:v>17.3</c:v>
                </c:pt>
                <c:pt idx="231">
                  <c:v>19.899999999999999</c:v>
                </c:pt>
                <c:pt idx="232">
                  <c:v>18.2</c:v>
                </c:pt>
                <c:pt idx="233">
                  <c:v>14.3</c:v>
                </c:pt>
                <c:pt idx="234">
                  <c:v>12</c:v>
                </c:pt>
                <c:pt idx="235">
                  <c:v>11.9</c:v>
                </c:pt>
                <c:pt idx="236">
                  <c:v>13.8</c:v>
                </c:pt>
                <c:pt idx="237">
                  <c:v>15.8</c:v>
                </c:pt>
                <c:pt idx="238">
                  <c:v>18.399999999999999</c:v>
                </c:pt>
                <c:pt idx="239">
                  <c:v>21.6</c:v>
                </c:pt>
                <c:pt idx="240">
                  <c:v>19.7</c:v>
                </c:pt>
                <c:pt idx="241">
                  <c:v>17.3</c:v>
                </c:pt>
                <c:pt idx="242">
                  <c:v>16.399999999999999</c:v>
                </c:pt>
                <c:pt idx="243">
                  <c:v>18.600000000000001</c:v>
                </c:pt>
                <c:pt idx="244">
                  <c:v>16.5</c:v>
                </c:pt>
                <c:pt idx="245">
                  <c:v>16.899999999999999</c:v>
                </c:pt>
                <c:pt idx="246">
                  <c:v>19.3</c:v>
                </c:pt>
                <c:pt idx="247">
                  <c:v>16.8</c:v>
                </c:pt>
                <c:pt idx="248">
                  <c:v>14</c:v>
                </c:pt>
                <c:pt idx="249">
                  <c:v>14</c:v>
                </c:pt>
                <c:pt idx="250">
                  <c:v>14.6</c:v>
                </c:pt>
                <c:pt idx="251">
                  <c:v>16.100000000000001</c:v>
                </c:pt>
                <c:pt idx="252">
                  <c:v>16.100000000000001</c:v>
                </c:pt>
                <c:pt idx="253">
                  <c:v>15.6</c:v>
                </c:pt>
                <c:pt idx="254">
                  <c:v>13.9</c:v>
                </c:pt>
                <c:pt idx="255">
                  <c:v>14.3</c:v>
                </c:pt>
                <c:pt idx="256">
                  <c:v>12.4</c:v>
                </c:pt>
                <c:pt idx="257">
                  <c:v>16.3</c:v>
                </c:pt>
                <c:pt idx="258">
                  <c:v>13.2</c:v>
                </c:pt>
                <c:pt idx="259">
                  <c:v>11.8</c:v>
                </c:pt>
                <c:pt idx="260">
                  <c:v>15.3</c:v>
                </c:pt>
                <c:pt idx="261">
                  <c:v>17</c:v>
                </c:pt>
                <c:pt idx="262">
                  <c:v>19.3</c:v>
                </c:pt>
                <c:pt idx="263">
                  <c:v>19.8</c:v>
                </c:pt>
                <c:pt idx="264">
                  <c:v>12.7</c:v>
                </c:pt>
                <c:pt idx="265">
                  <c:v>10.7</c:v>
                </c:pt>
                <c:pt idx="266">
                  <c:v>10.6</c:v>
                </c:pt>
                <c:pt idx="267">
                  <c:v>8.6999999999999993</c:v>
                </c:pt>
                <c:pt idx="268">
                  <c:v>11</c:v>
                </c:pt>
                <c:pt idx="269">
                  <c:v>12.5</c:v>
                </c:pt>
                <c:pt idx="270">
                  <c:v>11.1</c:v>
                </c:pt>
                <c:pt idx="271">
                  <c:v>7.6</c:v>
                </c:pt>
                <c:pt idx="272">
                  <c:v>6.3</c:v>
                </c:pt>
                <c:pt idx="273">
                  <c:v>6.8</c:v>
                </c:pt>
                <c:pt idx="274">
                  <c:v>5.5</c:v>
                </c:pt>
                <c:pt idx="275">
                  <c:v>4.0999999999999996</c:v>
                </c:pt>
                <c:pt idx="276">
                  <c:v>7.4</c:v>
                </c:pt>
                <c:pt idx="277">
                  <c:v>8.6</c:v>
                </c:pt>
                <c:pt idx="278">
                  <c:v>9.1999999999999993</c:v>
                </c:pt>
                <c:pt idx="279">
                  <c:v>10.199999999999999</c:v>
                </c:pt>
                <c:pt idx="280">
                  <c:v>11.4</c:v>
                </c:pt>
                <c:pt idx="281">
                  <c:v>11.1</c:v>
                </c:pt>
                <c:pt idx="282">
                  <c:v>10.9</c:v>
                </c:pt>
                <c:pt idx="283">
                  <c:v>11.7</c:v>
                </c:pt>
                <c:pt idx="284">
                  <c:v>10.8</c:v>
                </c:pt>
                <c:pt idx="285">
                  <c:v>8.6</c:v>
                </c:pt>
                <c:pt idx="286">
                  <c:v>8.1</c:v>
                </c:pt>
                <c:pt idx="287">
                  <c:v>8.4</c:v>
                </c:pt>
                <c:pt idx="288">
                  <c:v>8.8000000000000007</c:v>
                </c:pt>
                <c:pt idx="289">
                  <c:v>9</c:v>
                </c:pt>
                <c:pt idx="290">
                  <c:v>4.3</c:v>
                </c:pt>
                <c:pt idx="291">
                  <c:v>3.7</c:v>
                </c:pt>
                <c:pt idx="292">
                  <c:v>6.7</c:v>
                </c:pt>
                <c:pt idx="293">
                  <c:v>9.6999999999999993</c:v>
                </c:pt>
                <c:pt idx="294">
                  <c:v>10.1</c:v>
                </c:pt>
                <c:pt idx="295">
                  <c:v>10.7</c:v>
                </c:pt>
                <c:pt idx="296">
                  <c:v>6.2</c:v>
                </c:pt>
                <c:pt idx="297">
                  <c:v>7.2</c:v>
                </c:pt>
                <c:pt idx="298">
                  <c:v>6.5</c:v>
                </c:pt>
                <c:pt idx="299">
                  <c:v>5.7</c:v>
                </c:pt>
                <c:pt idx="300">
                  <c:v>8.5</c:v>
                </c:pt>
                <c:pt idx="301">
                  <c:v>9.1999999999999993</c:v>
                </c:pt>
                <c:pt idx="302">
                  <c:v>7.4</c:v>
                </c:pt>
                <c:pt idx="303">
                  <c:v>5</c:v>
                </c:pt>
                <c:pt idx="304">
                  <c:v>9.6999999999999993</c:v>
                </c:pt>
                <c:pt idx="305">
                  <c:v>9.6999999999999993</c:v>
                </c:pt>
                <c:pt idx="306">
                  <c:v>6.3</c:v>
                </c:pt>
                <c:pt idx="307">
                  <c:v>5.5</c:v>
                </c:pt>
                <c:pt idx="308">
                  <c:v>5.0999999999999996</c:v>
                </c:pt>
                <c:pt idx="309">
                  <c:v>6</c:v>
                </c:pt>
                <c:pt idx="310">
                  <c:v>6.2</c:v>
                </c:pt>
                <c:pt idx="311">
                  <c:v>5.6</c:v>
                </c:pt>
                <c:pt idx="312">
                  <c:v>5</c:v>
                </c:pt>
                <c:pt idx="313">
                  <c:v>6</c:v>
                </c:pt>
                <c:pt idx="314">
                  <c:v>5.0999999999999996</c:v>
                </c:pt>
                <c:pt idx="315">
                  <c:v>4.5999999999999996</c:v>
                </c:pt>
                <c:pt idx="316">
                  <c:v>4.4000000000000004</c:v>
                </c:pt>
                <c:pt idx="317">
                  <c:v>4.5999999999999996</c:v>
                </c:pt>
                <c:pt idx="318">
                  <c:v>5.8</c:v>
                </c:pt>
                <c:pt idx="319">
                  <c:v>6.6</c:v>
                </c:pt>
                <c:pt idx="320">
                  <c:v>3.4</c:v>
                </c:pt>
                <c:pt idx="321">
                  <c:v>-0.3</c:v>
                </c:pt>
                <c:pt idx="322">
                  <c:v>-0.9</c:v>
                </c:pt>
                <c:pt idx="323">
                  <c:v>0.8</c:v>
                </c:pt>
                <c:pt idx="324">
                  <c:v>-1.7</c:v>
                </c:pt>
                <c:pt idx="325">
                  <c:v>-4</c:v>
                </c:pt>
                <c:pt idx="326">
                  <c:v>-5.6</c:v>
                </c:pt>
                <c:pt idx="327">
                  <c:v>-1.1000000000000001</c:v>
                </c:pt>
                <c:pt idx="328">
                  <c:v>0.5</c:v>
                </c:pt>
                <c:pt idx="329">
                  <c:v>-0.2</c:v>
                </c:pt>
                <c:pt idx="330">
                  <c:v>-0.8</c:v>
                </c:pt>
                <c:pt idx="331">
                  <c:v>-2.6</c:v>
                </c:pt>
                <c:pt idx="332">
                  <c:v>0.4</c:v>
                </c:pt>
                <c:pt idx="333">
                  <c:v>0.4</c:v>
                </c:pt>
                <c:pt idx="334">
                  <c:v>1.7</c:v>
                </c:pt>
                <c:pt idx="335">
                  <c:v>1.4</c:v>
                </c:pt>
                <c:pt idx="336">
                  <c:v>1.5</c:v>
                </c:pt>
                <c:pt idx="337">
                  <c:v>3.1</c:v>
                </c:pt>
                <c:pt idx="338">
                  <c:v>3.7</c:v>
                </c:pt>
                <c:pt idx="339">
                  <c:v>2.8</c:v>
                </c:pt>
                <c:pt idx="340">
                  <c:v>4.7</c:v>
                </c:pt>
                <c:pt idx="341">
                  <c:v>7.8</c:v>
                </c:pt>
                <c:pt idx="342">
                  <c:v>8</c:v>
                </c:pt>
                <c:pt idx="343">
                  <c:v>6</c:v>
                </c:pt>
                <c:pt idx="344">
                  <c:v>5.3</c:v>
                </c:pt>
                <c:pt idx="345">
                  <c:v>1.8</c:v>
                </c:pt>
                <c:pt idx="346">
                  <c:v>0.6</c:v>
                </c:pt>
                <c:pt idx="347">
                  <c:v>1</c:v>
                </c:pt>
                <c:pt idx="348">
                  <c:v>-0.6</c:v>
                </c:pt>
                <c:pt idx="349">
                  <c:v>-0.5</c:v>
                </c:pt>
                <c:pt idx="350">
                  <c:v>0.5</c:v>
                </c:pt>
                <c:pt idx="351">
                  <c:v>1.1000000000000001</c:v>
                </c:pt>
                <c:pt idx="352">
                  <c:v>1.4</c:v>
                </c:pt>
                <c:pt idx="353">
                  <c:v>1.5</c:v>
                </c:pt>
                <c:pt idx="354">
                  <c:v>1.7</c:v>
                </c:pt>
                <c:pt idx="355">
                  <c:v>1.9</c:v>
                </c:pt>
                <c:pt idx="356">
                  <c:v>1.1000000000000001</c:v>
                </c:pt>
                <c:pt idx="357">
                  <c:v>-2.6</c:v>
                </c:pt>
                <c:pt idx="358">
                  <c:v>-4.0999999999999996</c:v>
                </c:pt>
                <c:pt idx="359">
                  <c:v>-2.9</c:v>
                </c:pt>
                <c:pt idx="360">
                  <c:v>-1.5</c:v>
                </c:pt>
                <c:pt idx="361">
                  <c:v>-2.2000000000000002</c:v>
                </c:pt>
                <c:pt idx="362">
                  <c:v>-1.4</c:v>
                </c:pt>
                <c:pt idx="363">
                  <c:v>-2.9</c:v>
                </c:pt>
                <c:pt idx="364">
                  <c:v>-2.6</c:v>
                </c:pt>
              </c:numCache>
            </c:numRef>
          </c:xVal>
          <c:yVal>
            <c:numRef>
              <c:f>'6.7'!$O$6:$O$371</c:f>
              <c:numCache>
                <c:formatCode>0.0000</c:formatCode>
                <c:ptCount val="366"/>
                <c:pt idx="0">
                  <c:v>31.286515078509296</c:v>
                </c:pt>
                <c:pt idx="1">
                  <c:v>35.125016451967674</c:v>
                </c:pt>
                <c:pt idx="2">
                  <c:v>32.884814705555875</c:v>
                </c:pt>
                <c:pt idx="3">
                  <c:v>32.024582675430182</c:v>
                </c:pt>
                <c:pt idx="4">
                  <c:v>33.56337106020716</c:v>
                </c:pt>
                <c:pt idx="5">
                  <c:v>33.398078055863841</c:v>
                </c:pt>
                <c:pt idx="6">
                  <c:v>33.29876703033591</c:v>
                </c:pt>
                <c:pt idx="7">
                  <c:v>32.997424886654642</c:v>
                </c:pt>
                <c:pt idx="8">
                  <c:v>32.398381889438966</c:v>
                </c:pt>
                <c:pt idx="9">
                  <c:v>34.699986867293276</c:v>
                </c:pt>
                <c:pt idx="10">
                  <c:v>31.476636097024191</c:v>
                </c:pt>
                <c:pt idx="11">
                  <c:v>33.603262855864969</c:v>
                </c:pt>
                <c:pt idx="12">
                  <c:v>39.573317805393529</c:v>
                </c:pt>
                <c:pt idx="13">
                  <c:v>37.899730475737556</c:v>
                </c:pt>
                <c:pt idx="14">
                  <c:v>38.270896583595992</c:v>
                </c:pt>
                <c:pt idx="15">
                  <c:v>36.883267708472943</c:v>
                </c:pt>
                <c:pt idx="16">
                  <c:v>37.484929657178199</c:v>
                </c:pt>
                <c:pt idx="17">
                  <c:v>33.723518885732062</c:v>
                </c:pt>
                <c:pt idx="18">
                  <c:v>34.548490946254951</c:v>
                </c:pt>
                <c:pt idx="19">
                  <c:v>40.962506503309157</c:v>
                </c:pt>
                <c:pt idx="20">
                  <c:v>39.631434257690003</c:v>
                </c:pt>
                <c:pt idx="21">
                  <c:v>39.382124602597834</c:v>
                </c:pt>
                <c:pt idx="22">
                  <c:v>35.212268189255582</c:v>
                </c:pt>
                <c:pt idx="23">
                  <c:v>32.145929073140543</c:v>
                </c:pt>
                <c:pt idx="24">
                  <c:v>26.770240453676056</c:v>
                </c:pt>
                <c:pt idx="25">
                  <c:v>27.182130772141999</c:v>
                </c:pt>
                <c:pt idx="26">
                  <c:v>28.706724022596706</c:v>
                </c:pt>
                <c:pt idx="27">
                  <c:v>28.193773643706795</c:v>
                </c:pt>
                <c:pt idx="28">
                  <c:v>28.71228191951192</c:v>
                </c:pt>
                <c:pt idx="29">
                  <c:v>30.960566468337472</c:v>
                </c:pt>
                <c:pt idx="30">
                  <c:v>31.122176246780718</c:v>
                </c:pt>
                <c:pt idx="31">
                  <c:v>29.772477812644489</c:v>
                </c:pt>
                <c:pt idx="32">
                  <c:v>32.079172817446739</c:v>
                </c:pt>
                <c:pt idx="33">
                  <c:v>37.775755256108809</c:v>
                </c:pt>
                <c:pt idx="34">
                  <c:v>36.798349986493065</c:v>
                </c:pt>
                <c:pt idx="35">
                  <c:v>36.446066888224053</c:v>
                </c:pt>
                <c:pt idx="36">
                  <c:v>35.526562704046441</c:v>
                </c:pt>
                <c:pt idx="37">
                  <c:v>32.525441766789861</c:v>
                </c:pt>
                <c:pt idx="38">
                  <c:v>29.510042640038652</c:v>
                </c:pt>
                <c:pt idx="39">
                  <c:v>30.237283613354894</c:v>
                </c:pt>
                <c:pt idx="40">
                  <c:v>32.973866900991254</c:v>
                </c:pt>
                <c:pt idx="41">
                  <c:v>33.377464774745874</c:v>
                </c:pt>
                <c:pt idx="42">
                  <c:v>37.348388633904335</c:v>
                </c:pt>
                <c:pt idx="43">
                  <c:v>38.143778911142363</c:v>
                </c:pt>
                <c:pt idx="44">
                  <c:v>39.975220266892222</c:v>
                </c:pt>
                <c:pt idx="45">
                  <c:v>35.820157896976575</c:v>
                </c:pt>
                <c:pt idx="46">
                  <c:v>36.790948436273609</c:v>
                </c:pt>
                <c:pt idx="47">
                  <c:v>41.847308143966082</c:v>
                </c:pt>
                <c:pt idx="48">
                  <c:v>40.640749095421249</c:v>
                </c:pt>
                <c:pt idx="49">
                  <c:v>39.509485535436966</c:v>
                </c:pt>
                <c:pt idx="50">
                  <c:v>37.433854241254139</c:v>
                </c:pt>
                <c:pt idx="51">
                  <c:v>34.966632374208018</c:v>
                </c:pt>
                <c:pt idx="52">
                  <c:v>29.732130984107979</c:v>
                </c:pt>
                <c:pt idx="53">
                  <c:v>30.614544278360835</c:v>
                </c:pt>
                <c:pt idx="54">
                  <c:v>29.76866713343744</c:v>
                </c:pt>
                <c:pt idx="55">
                  <c:v>31.677703505821974</c:v>
                </c:pt>
                <c:pt idx="56">
                  <c:v>30.294678819188327</c:v>
                </c:pt>
                <c:pt idx="57">
                  <c:v>30.338803945207555</c:v>
                </c:pt>
                <c:pt idx="58">
                  <c:v>30.012229479500064</c:v>
                </c:pt>
                <c:pt idx="59">
                  <c:v>26.290572331429527</c:v>
                </c:pt>
                <c:pt idx="60">
                  <c:v>26.253257024196877</c:v>
                </c:pt>
                <c:pt idx="61">
                  <c:v>30.028865641190613</c:v>
                </c:pt>
                <c:pt idx="62">
                  <c:v>29.200273325671048</c:v>
                </c:pt>
                <c:pt idx="63">
                  <c:v>26.008802977808283</c:v>
                </c:pt>
                <c:pt idx="64">
                  <c:v>23.738737102812539</c:v>
                </c:pt>
                <c:pt idx="65">
                  <c:v>23.820659147286673</c:v>
                </c:pt>
                <c:pt idx="66">
                  <c:v>19.143703880731113</c:v>
                </c:pt>
                <c:pt idx="67">
                  <c:v>19.851779212528719</c:v>
                </c:pt>
                <c:pt idx="68">
                  <c:v>21.603813875988532</c:v>
                </c:pt>
                <c:pt idx="69">
                  <c:v>23.16460233561191</c:v>
                </c:pt>
                <c:pt idx="70">
                  <c:v>24.136451609134017</c:v>
                </c:pt>
                <c:pt idx="71">
                  <c:v>27.467327344684072</c:v>
                </c:pt>
                <c:pt idx="72">
                  <c:v>28.256932491010058</c:v>
                </c:pt>
                <c:pt idx="73">
                  <c:v>24.532149704167001</c:v>
                </c:pt>
                <c:pt idx="74">
                  <c:v>24.764177741151272</c:v>
                </c:pt>
                <c:pt idx="75">
                  <c:v>31.623828156839046</c:v>
                </c:pt>
                <c:pt idx="76">
                  <c:v>30.957670610159962</c:v>
                </c:pt>
                <c:pt idx="77">
                  <c:v>29.091718191177325</c:v>
                </c:pt>
                <c:pt idx="78">
                  <c:v>27.09935698458251</c:v>
                </c:pt>
                <c:pt idx="79">
                  <c:v>23.046767125166358</c:v>
                </c:pt>
                <c:pt idx="80">
                  <c:v>18.169857122668155</c:v>
                </c:pt>
                <c:pt idx="81">
                  <c:v>20.905439373833165</c:v>
                </c:pt>
                <c:pt idx="82">
                  <c:v>23.880402211434184</c:v>
                </c:pt>
                <c:pt idx="83">
                  <c:v>21.609482808855095</c:v>
                </c:pt>
                <c:pt idx="84">
                  <c:v>23.262298723094574</c:v>
                </c:pt>
                <c:pt idx="85">
                  <c:v>22.991116004793909</c:v>
                </c:pt>
                <c:pt idx="86">
                  <c:v>20.761936909667877</c:v>
                </c:pt>
                <c:pt idx="87">
                  <c:v>17.261510912017279</c:v>
                </c:pt>
                <c:pt idx="88">
                  <c:v>18.200649718127451</c:v>
                </c:pt>
                <c:pt idx="89">
                  <c:v>23.871294237848847</c:v>
                </c:pt>
                <c:pt idx="90">
                  <c:v>23.56884792983772</c:v>
                </c:pt>
                <c:pt idx="91">
                  <c:v>20.787147522665521</c:v>
                </c:pt>
                <c:pt idx="92">
                  <c:v>20.739058670171605</c:v>
                </c:pt>
                <c:pt idx="93">
                  <c:v>17.808654175025087</c:v>
                </c:pt>
                <c:pt idx="94">
                  <c:v>17.283253105261771</c:v>
                </c:pt>
                <c:pt idx="95">
                  <c:v>23.223894603728894</c:v>
                </c:pt>
                <c:pt idx="96">
                  <c:v>27.233046081407405</c:v>
                </c:pt>
                <c:pt idx="97">
                  <c:v>26.054847012063433</c:v>
                </c:pt>
                <c:pt idx="98">
                  <c:v>22.953972416891126</c:v>
                </c:pt>
                <c:pt idx="99">
                  <c:v>23.06278284053375</c:v>
                </c:pt>
                <c:pt idx="100">
                  <c:v>20.842265911012753</c:v>
                </c:pt>
                <c:pt idx="101">
                  <c:v>14.458529028191842</c:v>
                </c:pt>
                <c:pt idx="102">
                  <c:v>14.356514676000883</c:v>
                </c:pt>
                <c:pt idx="103">
                  <c:v>15.280594315714534</c:v>
                </c:pt>
                <c:pt idx="104">
                  <c:v>15.508295382551172</c:v>
                </c:pt>
                <c:pt idx="105">
                  <c:v>13.387408374039776</c:v>
                </c:pt>
                <c:pt idx="106">
                  <c:v>11.855429748502226</c:v>
                </c:pt>
                <c:pt idx="107">
                  <c:v>12.50413610748844</c:v>
                </c:pt>
                <c:pt idx="108">
                  <c:v>12.147837691997735</c:v>
                </c:pt>
                <c:pt idx="109">
                  <c:v>11.138471842838621</c:v>
                </c:pt>
                <c:pt idx="110">
                  <c:v>12.237123170341901</c:v>
                </c:pt>
                <c:pt idx="111">
                  <c:v>14.890666040871588</c:v>
                </c:pt>
                <c:pt idx="112">
                  <c:v>14.408697697293945</c:v>
                </c:pt>
                <c:pt idx="113">
                  <c:v>14.518485447643672</c:v>
                </c:pt>
                <c:pt idx="114">
                  <c:v>15.302248454936304</c:v>
                </c:pt>
                <c:pt idx="115">
                  <c:v>12.023580705424262</c:v>
                </c:pt>
                <c:pt idx="116">
                  <c:v>13.433836124739576</c:v>
                </c:pt>
                <c:pt idx="117">
                  <c:v>15.364581439325134</c:v>
                </c:pt>
                <c:pt idx="118">
                  <c:v>14.355878512725088</c:v>
                </c:pt>
                <c:pt idx="119">
                  <c:v>12.168099103167151</c:v>
                </c:pt>
                <c:pt idx="120">
                  <c:v>10.162362811378994</c:v>
                </c:pt>
                <c:pt idx="121">
                  <c:v>10.560489069104094</c:v>
                </c:pt>
                <c:pt idx="122">
                  <c:v>7.9336316601445018</c:v>
                </c:pt>
                <c:pt idx="123">
                  <c:v>10.146051452838078</c:v>
                </c:pt>
                <c:pt idx="124">
                  <c:v>14.785518916035119</c:v>
                </c:pt>
                <c:pt idx="125">
                  <c:v>16.799849990405502</c:v>
                </c:pt>
                <c:pt idx="126">
                  <c:v>16.420175235984637</c:v>
                </c:pt>
                <c:pt idx="127">
                  <c:v>16.030389889073643</c:v>
                </c:pt>
                <c:pt idx="128">
                  <c:v>14.747229805456751</c:v>
                </c:pt>
                <c:pt idx="129">
                  <c:v>11.774694448638295</c:v>
                </c:pt>
                <c:pt idx="130">
                  <c:v>12.174939241313652</c:v>
                </c:pt>
                <c:pt idx="131">
                  <c:v>15.379311345141934</c:v>
                </c:pt>
                <c:pt idx="132">
                  <c:v>15.557502925911029</c:v>
                </c:pt>
                <c:pt idx="133">
                  <c:v>13.16149147781859</c:v>
                </c:pt>
                <c:pt idx="134">
                  <c:v>14.939439482696852</c:v>
                </c:pt>
                <c:pt idx="135">
                  <c:v>15.419180616953248</c:v>
                </c:pt>
                <c:pt idx="136">
                  <c:v>12.731357140813286</c:v>
                </c:pt>
                <c:pt idx="137">
                  <c:v>15.392159955257169</c:v>
                </c:pt>
                <c:pt idx="138">
                  <c:v>18.097904697033947</c:v>
                </c:pt>
                <c:pt idx="139">
                  <c:v>15.207545992478805</c:v>
                </c:pt>
                <c:pt idx="140">
                  <c:v>12.112747203746061</c:v>
                </c:pt>
                <c:pt idx="141">
                  <c:v>15.6563574743935</c:v>
                </c:pt>
                <c:pt idx="142">
                  <c:v>15.047169559439663</c:v>
                </c:pt>
                <c:pt idx="143">
                  <c:v>11.404328144127403</c:v>
                </c:pt>
                <c:pt idx="144">
                  <c:v>11.782072696377334</c:v>
                </c:pt>
                <c:pt idx="145">
                  <c:v>13.830674446605528</c:v>
                </c:pt>
                <c:pt idx="146">
                  <c:v>12.377142208974115</c:v>
                </c:pt>
                <c:pt idx="147">
                  <c:v>12.972554591339408</c:v>
                </c:pt>
                <c:pt idx="148">
                  <c:v>11.976385388348049</c:v>
                </c:pt>
                <c:pt idx="149">
                  <c:v>11.48289180957558</c:v>
                </c:pt>
                <c:pt idx="150">
                  <c:v>8.580338636770227</c:v>
                </c:pt>
                <c:pt idx="151">
                  <c:v>8.3082466167074429</c:v>
                </c:pt>
                <c:pt idx="152">
                  <c:v>11.800191565164615</c:v>
                </c:pt>
                <c:pt idx="153">
                  <c:v>10.975952984049723</c:v>
                </c:pt>
                <c:pt idx="154">
                  <c:v>10.236882464665353</c:v>
                </c:pt>
                <c:pt idx="155">
                  <c:v>10.403172042111557</c:v>
                </c:pt>
                <c:pt idx="156">
                  <c:v>9.0307125409840587</c:v>
                </c:pt>
                <c:pt idx="157">
                  <c:v>7.8535139942453425</c:v>
                </c:pt>
                <c:pt idx="158">
                  <c:v>9.2889091407951465</c:v>
                </c:pt>
                <c:pt idx="159">
                  <c:v>11.61880534774337</c:v>
                </c:pt>
                <c:pt idx="160">
                  <c:v>11.041015924682579</c:v>
                </c:pt>
                <c:pt idx="161">
                  <c:v>11.468374176806597</c:v>
                </c:pt>
                <c:pt idx="162">
                  <c:v>11.050462700988046</c:v>
                </c:pt>
                <c:pt idx="163">
                  <c:v>10.800500310905674</c:v>
                </c:pt>
                <c:pt idx="164">
                  <c:v>7.7300924188347038</c:v>
                </c:pt>
                <c:pt idx="165">
                  <c:v>8.0735077359542782</c:v>
                </c:pt>
                <c:pt idx="166">
                  <c:v>10.718822417817659</c:v>
                </c:pt>
                <c:pt idx="167">
                  <c:v>10.969848761529207</c:v>
                </c:pt>
                <c:pt idx="168">
                  <c:v>10.483540890896732</c:v>
                </c:pt>
                <c:pt idx="169">
                  <c:v>10.285070763869079</c:v>
                </c:pt>
                <c:pt idx="170">
                  <c:v>10.148633767570725</c:v>
                </c:pt>
                <c:pt idx="171">
                  <c:v>8.6073460764507583</c:v>
                </c:pt>
                <c:pt idx="172">
                  <c:v>8.0995592576320323</c:v>
                </c:pt>
                <c:pt idx="173">
                  <c:v>10.729648271318835</c:v>
                </c:pt>
                <c:pt idx="174">
                  <c:v>10.972791919157276</c:v>
                </c:pt>
                <c:pt idx="175">
                  <c:v>11.644111718098056</c:v>
                </c:pt>
                <c:pt idx="176">
                  <c:v>10.600608751552929</c:v>
                </c:pt>
                <c:pt idx="177">
                  <c:v>10.091842444457702</c:v>
                </c:pt>
                <c:pt idx="178">
                  <c:v>7.7286985351112811</c:v>
                </c:pt>
                <c:pt idx="179">
                  <c:v>7.5083036550539148</c:v>
                </c:pt>
                <c:pt idx="180">
                  <c:v>11.140035188813323</c:v>
                </c:pt>
                <c:pt idx="181">
                  <c:v>11.611907014934767</c:v>
                </c:pt>
                <c:pt idx="182">
                  <c:v>10.719475449528685</c:v>
                </c:pt>
                <c:pt idx="183">
                  <c:v>10.918874489281881</c:v>
                </c:pt>
                <c:pt idx="184">
                  <c:v>10.513866908101722</c:v>
                </c:pt>
                <c:pt idx="185">
                  <c:v>8.3616552564600735</c:v>
                </c:pt>
                <c:pt idx="186">
                  <c:v>9.1245877984175685</c:v>
                </c:pt>
                <c:pt idx="187">
                  <c:v>11.188968260184021</c:v>
                </c:pt>
                <c:pt idx="188">
                  <c:v>10.557543876335391</c:v>
                </c:pt>
                <c:pt idx="189">
                  <c:v>10.639213472577836</c:v>
                </c:pt>
                <c:pt idx="190">
                  <c:v>10.554801199454008</c:v>
                </c:pt>
                <c:pt idx="191">
                  <c:v>9.706390000358704</c:v>
                </c:pt>
                <c:pt idx="192">
                  <c:v>8.8922856955086242</c:v>
                </c:pt>
                <c:pt idx="193">
                  <c:v>9.0462201766154013</c:v>
                </c:pt>
                <c:pt idx="194">
                  <c:v>9.6836872961891416</c:v>
                </c:pt>
                <c:pt idx="195">
                  <c:v>9.50492761007167</c:v>
                </c:pt>
                <c:pt idx="196">
                  <c:v>10.022509795791629</c:v>
                </c:pt>
                <c:pt idx="197">
                  <c:v>10.427199794001357</c:v>
                </c:pt>
                <c:pt idx="198">
                  <c:v>9.7872314141965564</c:v>
                </c:pt>
                <c:pt idx="199">
                  <c:v>6.6067509093122299</c:v>
                </c:pt>
                <c:pt idx="200">
                  <c:v>7.5681194322580376</c:v>
                </c:pt>
                <c:pt idx="201">
                  <c:v>9.5599451669918416</c:v>
                </c:pt>
                <c:pt idx="202">
                  <c:v>9.7339118807657279</c:v>
                </c:pt>
                <c:pt idx="203">
                  <c:v>9.5951066098541666</c:v>
                </c:pt>
                <c:pt idx="204">
                  <c:v>10.491346683716236</c:v>
                </c:pt>
                <c:pt idx="205">
                  <c:v>9.793752711936289</c:v>
                </c:pt>
                <c:pt idx="206">
                  <c:v>7.8981436057627015</c:v>
                </c:pt>
                <c:pt idx="207">
                  <c:v>7.1529709085267621</c:v>
                </c:pt>
                <c:pt idx="208">
                  <c:v>8.5217535194436316</c:v>
                </c:pt>
                <c:pt idx="209">
                  <c:v>8.9262611466067643</c:v>
                </c:pt>
                <c:pt idx="210">
                  <c:v>8.8856897881432655</c:v>
                </c:pt>
                <c:pt idx="211">
                  <c:v>8.8999498171113931</c:v>
                </c:pt>
                <c:pt idx="212">
                  <c:v>8.0270250197091997</c:v>
                </c:pt>
                <c:pt idx="213">
                  <c:v>6.8267428214690069</c:v>
                </c:pt>
                <c:pt idx="214">
                  <c:v>6.9383388033395335</c:v>
                </c:pt>
                <c:pt idx="215">
                  <c:v>8.4747146643944511</c:v>
                </c:pt>
                <c:pt idx="216">
                  <c:v>8.5400888913823341</c:v>
                </c:pt>
                <c:pt idx="217">
                  <c:v>9.770805748826545</c:v>
                </c:pt>
                <c:pt idx="218">
                  <c:v>9.3237643423876069</c:v>
                </c:pt>
                <c:pt idx="219">
                  <c:v>9.6099191208202637</c:v>
                </c:pt>
                <c:pt idx="220">
                  <c:v>7.4523549723698395</c:v>
                </c:pt>
                <c:pt idx="221">
                  <c:v>7.8455267955436083</c:v>
                </c:pt>
                <c:pt idx="222">
                  <c:v>10.136059601431514</c:v>
                </c:pt>
                <c:pt idx="223">
                  <c:v>10.146800657672795</c:v>
                </c:pt>
                <c:pt idx="224">
                  <c:v>10.44354052378965</c:v>
                </c:pt>
                <c:pt idx="225">
                  <c:v>9.7010803026085846</c:v>
                </c:pt>
                <c:pt idx="226">
                  <c:v>8.6733439022909078</c:v>
                </c:pt>
                <c:pt idx="227">
                  <c:v>6.9307974490808428</c:v>
                </c:pt>
                <c:pt idx="228">
                  <c:v>7.4843751806455838</c:v>
                </c:pt>
                <c:pt idx="229">
                  <c:v>9.0146590299427611</c:v>
                </c:pt>
                <c:pt idx="230">
                  <c:v>9.3793728806346621</c:v>
                </c:pt>
                <c:pt idx="231">
                  <c:v>9.1569014829075233</c:v>
                </c:pt>
                <c:pt idx="232">
                  <c:v>8.92987071228651</c:v>
                </c:pt>
                <c:pt idx="233">
                  <c:v>8.5210883361186074</c:v>
                </c:pt>
                <c:pt idx="234">
                  <c:v>7.4192180376000634</c:v>
                </c:pt>
                <c:pt idx="235">
                  <c:v>8.0519266786488775</c:v>
                </c:pt>
                <c:pt idx="236">
                  <c:v>9.4415171810187015</c:v>
                </c:pt>
                <c:pt idx="237">
                  <c:v>9.5551338563075223</c:v>
                </c:pt>
                <c:pt idx="238">
                  <c:v>9.7200435558773393</c:v>
                </c:pt>
                <c:pt idx="239">
                  <c:v>9.3540310147534633</c:v>
                </c:pt>
                <c:pt idx="240">
                  <c:v>8.7632389665178394</c:v>
                </c:pt>
                <c:pt idx="241">
                  <c:v>7.1276273350019883</c:v>
                </c:pt>
                <c:pt idx="242">
                  <c:v>7.6572474230098839</c:v>
                </c:pt>
                <c:pt idx="243">
                  <c:v>9.5500310488897941</c:v>
                </c:pt>
                <c:pt idx="244">
                  <c:v>9.7139269737917147</c:v>
                </c:pt>
                <c:pt idx="245">
                  <c:v>9.5727568814167245</c:v>
                </c:pt>
                <c:pt idx="246">
                  <c:v>9.5152842907982382</c:v>
                </c:pt>
                <c:pt idx="247">
                  <c:v>8.8223721402746822</c:v>
                </c:pt>
                <c:pt idx="248">
                  <c:v>7.3231253244423948</c:v>
                </c:pt>
                <c:pt idx="249">
                  <c:v>7.9788518331488438</c:v>
                </c:pt>
                <c:pt idx="250">
                  <c:v>10.054603822115517</c:v>
                </c:pt>
                <c:pt idx="251">
                  <c:v>10.122690654540351</c:v>
                </c:pt>
                <c:pt idx="252">
                  <c:v>10.178379997087028</c:v>
                </c:pt>
                <c:pt idx="253">
                  <c:v>9.4378422957503378</c:v>
                </c:pt>
                <c:pt idx="254">
                  <c:v>9.2399415627465995</c:v>
                </c:pt>
                <c:pt idx="255">
                  <c:v>7.5208990293263387</c:v>
                </c:pt>
                <c:pt idx="256">
                  <c:v>8.1868206175776486</c:v>
                </c:pt>
                <c:pt idx="257">
                  <c:v>9.7298403980532342</c:v>
                </c:pt>
                <c:pt idx="258">
                  <c:v>10.265184265731079</c:v>
                </c:pt>
                <c:pt idx="259">
                  <c:v>10.9628860496987</c:v>
                </c:pt>
                <c:pt idx="260">
                  <c:v>10.994465344612296</c:v>
                </c:pt>
                <c:pt idx="261">
                  <c:v>9.9937050380801917</c:v>
                </c:pt>
                <c:pt idx="262">
                  <c:v>7.8430446797203111</c:v>
                </c:pt>
                <c:pt idx="263">
                  <c:v>8.4133269407218307</c:v>
                </c:pt>
                <c:pt idx="264">
                  <c:v>11.037721999288008</c:v>
                </c:pt>
                <c:pt idx="265">
                  <c:v>12.46054761339887</c:v>
                </c:pt>
                <c:pt idx="266">
                  <c:v>13.418243624912575</c:v>
                </c:pt>
                <c:pt idx="267">
                  <c:v>15.049444418170454</c:v>
                </c:pt>
                <c:pt idx="268">
                  <c:v>14.74068888464716</c:v>
                </c:pt>
                <c:pt idx="269">
                  <c:v>11.812876126650062</c:v>
                </c:pt>
                <c:pt idx="270">
                  <c:v>12.011751581960194</c:v>
                </c:pt>
                <c:pt idx="271">
                  <c:v>16.344790211791807</c:v>
                </c:pt>
                <c:pt idx="272">
                  <c:v>17.969291971732108</c:v>
                </c:pt>
                <c:pt idx="273">
                  <c:v>19.580838529038715</c:v>
                </c:pt>
                <c:pt idx="274">
                  <c:v>20.319347602470042</c:v>
                </c:pt>
                <c:pt idx="275">
                  <c:v>20.089025699690829</c:v>
                </c:pt>
                <c:pt idx="276">
                  <c:v>17.803718755143208</c:v>
                </c:pt>
                <c:pt idx="277">
                  <c:v>17.633879850317509</c:v>
                </c:pt>
                <c:pt idx="278">
                  <c:v>19.85183886006952</c:v>
                </c:pt>
                <c:pt idx="279">
                  <c:v>19.303633457511499</c:v>
                </c:pt>
                <c:pt idx="280">
                  <c:v>17.951078507147784</c:v>
                </c:pt>
                <c:pt idx="281">
                  <c:v>17.280214277389526</c:v>
                </c:pt>
                <c:pt idx="282">
                  <c:v>17.461373097428787</c:v>
                </c:pt>
                <c:pt idx="283">
                  <c:v>14.72724767502176</c:v>
                </c:pt>
                <c:pt idx="284">
                  <c:v>15.391380163510226</c:v>
                </c:pt>
                <c:pt idx="285">
                  <c:v>18.562548674515057</c:v>
                </c:pt>
                <c:pt idx="286">
                  <c:v>20.353409388511071</c:v>
                </c:pt>
                <c:pt idx="287">
                  <c:v>20.218751216481746</c:v>
                </c:pt>
                <c:pt idx="288">
                  <c:v>19.563176926047554</c:v>
                </c:pt>
                <c:pt idx="289">
                  <c:v>18.857684128219578</c:v>
                </c:pt>
                <c:pt idx="290">
                  <c:v>18.522678540918854</c:v>
                </c:pt>
                <c:pt idx="291">
                  <c:v>20.323093866245387</c:v>
                </c:pt>
                <c:pt idx="292">
                  <c:v>22.393171467716257</c:v>
                </c:pt>
                <c:pt idx="293">
                  <c:v>20.498651133258161</c:v>
                </c:pt>
                <c:pt idx="294">
                  <c:v>20.367898596891237</c:v>
                </c:pt>
                <c:pt idx="295">
                  <c:v>18.966067579540329</c:v>
                </c:pt>
                <c:pt idx="296">
                  <c:v>20.871986531866632</c:v>
                </c:pt>
                <c:pt idx="297">
                  <c:v>19.918735321030052</c:v>
                </c:pt>
                <c:pt idx="298">
                  <c:v>20.108524393400717</c:v>
                </c:pt>
                <c:pt idx="299">
                  <c:v>23.065487034265406</c:v>
                </c:pt>
                <c:pt idx="300">
                  <c:v>21.507220116459973</c:v>
                </c:pt>
                <c:pt idx="301">
                  <c:v>20.665426783604801</c:v>
                </c:pt>
                <c:pt idx="302">
                  <c:v>21.61234745977162</c:v>
                </c:pt>
                <c:pt idx="303">
                  <c:v>21.719282253536051</c:v>
                </c:pt>
                <c:pt idx="304">
                  <c:v>17.543933057475606</c:v>
                </c:pt>
                <c:pt idx="305">
                  <c:v>18.071784305816895</c:v>
                </c:pt>
                <c:pt idx="306">
                  <c:v>21.756335084064901</c:v>
                </c:pt>
                <c:pt idx="307">
                  <c:v>22.30877572386434</c:v>
                </c:pt>
                <c:pt idx="308">
                  <c:v>23.362341792724813</c:v>
                </c:pt>
                <c:pt idx="309">
                  <c:v>23.177522079707163</c:v>
                </c:pt>
                <c:pt idx="310">
                  <c:v>22.579435996841216</c:v>
                </c:pt>
                <c:pt idx="311">
                  <c:v>20.800603886859978</c:v>
                </c:pt>
                <c:pt idx="312">
                  <c:v>21.908544107140663</c:v>
                </c:pt>
                <c:pt idx="313">
                  <c:v>24.5185385842816</c:v>
                </c:pt>
                <c:pt idx="314">
                  <c:v>24.900299336235133</c:v>
                </c:pt>
                <c:pt idx="315">
                  <c:v>25.505084541572366</c:v>
                </c:pt>
                <c:pt idx="316">
                  <c:v>26.065912552604907</c:v>
                </c:pt>
                <c:pt idx="317">
                  <c:v>25.250966313261479</c:v>
                </c:pt>
                <c:pt idx="318">
                  <c:v>21.643837857324836</c:v>
                </c:pt>
                <c:pt idx="319">
                  <c:v>20.756977757147425</c:v>
                </c:pt>
                <c:pt idx="320">
                  <c:v>24.595239549395508</c:v>
                </c:pt>
                <c:pt idx="321">
                  <c:v>29.23332624500938</c:v>
                </c:pt>
                <c:pt idx="322">
                  <c:v>31.017013924852289</c:v>
                </c:pt>
                <c:pt idx="323">
                  <c:v>31.916582742800323</c:v>
                </c:pt>
                <c:pt idx="324">
                  <c:v>33.513996551049708</c:v>
                </c:pt>
                <c:pt idx="325">
                  <c:v>31.185307036665534</c:v>
                </c:pt>
                <c:pt idx="326">
                  <c:v>33.266140510849048</c:v>
                </c:pt>
                <c:pt idx="327">
                  <c:v>34.985083111465045</c:v>
                </c:pt>
                <c:pt idx="328">
                  <c:v>33.958207279445531</c:v>
                </c:pt>
                <c:pt idx="329">
                  <c:v>34.42554584516256</c:v>
                </c:pt>
                <c:pt idx="330">
                  <c:v>34.377269498074455</c:v>
                </c:pt>
                <c:pt idx="331">
                  <c:v>34.076697039507927</c:v>
                </c:pt>
                <c:pt idx="332">
                  <c:v>29.4857593763066</c:v>
                </c:pt>
                <c:pt idx="333">
                  <c:v>29.883625050865703</c:v>
                </c:pt>
                <c:pt idx="334">
                  <c:v>32.249981204786479</c:v>
                </c:pt>
                <c:pt idx="335">
                  <c:v>32.41285593670603</c:v>
                </c:pt>
                <c:pt idx="336">
                  <c:v>32.035323554668267</c:v>
                </c:pt>
                <c:pt idx="337">
                  <c:v>30.52534777074878</c:v>
                </c:pt>
                <c:pt idx="338">
                  <c:v>28.844514930813489</c:v>
                </c:pt>
                <c:pt idx="339">
                  <c:v>25.777281711111513</c:v>
                </c:pt>
                <c:pt idx="340">
                  <c:v>25.156264247640824</c:v>
                </c:pt>
                <c:pt idx="341">
                  <c:v>26.277400846984595</c:v>
                </c:pt>
                <c:pt idx="342">
                  <c:v>24.789892747093315</c:v>
                </c:pt>
                <c:pt idx="343">
                  <c:v>26.403125211008081</c:v>
                </c:pt>
                <c:pt idx="344">
                  <c:v>27.829258002288331</c:v>
                </c:pt>
                <c:pt idx="345">
                  <c:v>30.515361085870691</c:v>
                </c:pt>
                <c:pt idx="346">
                  <c:v>29.171667053297707</c:v>
                </c:pt>
                <c:pt idx="347">
                  <c:v>29.262365323065694</c:v>
                </c:pt>
                <c:pt idx="348">
                  <c:v>34.826935810305194</c:v>
                </c:pt>
                <c:pt idx="349">
                  <c:v>36.526844211241468</c:v>
                </c:pt>
                <c:pt idx="350">
                  <c:v>35.3234753758408</c:v>
                </c:pt>
                <c:pt idx="351">
                  <c:v>33.681970278203579</c:v>
                </c:pt>
                <c:pt idx="352">
                  <c:v>31.794463546561538</c:v>
                </c:pt>
                <c:pt idx="353">
                  <c:v>29.474165476935397</c:v>
                </c:pt>
                <c:pt idx="354">
                  <c:v>28.562884679516912</c:v>
                </c:pt>
                <c:pt idx="355">
                  <c:v>30.301557757399017</c:v>
                </c:pt>
                <c:pt idx="356">
                  <c:v>29.635836022357857</c:v>
                </c:pt>
                <c:pt idx="357">
                  <c:v>29.158846485816039</c:v>
                </c:pt>
                <c:pt idx="358">
                  <c:v>30.670503078342037</c:v>
                </c:pt>
                <c:pt idx="359">
                  <c:v>30.875769958303252</c:v>
                </c:pt>
                <c:pt idx="360">
                  <c:v>29.970180259444671</c:v>
                </c:pt>
                <c:pt idx="361">
                  <c:v>30.436815928875927</c:v>
                </c:pt>
                <c:pt idx="362">
                  <c:v>31.758964782797648</c:v>
                </c:pt>
                <c:pt idx="363">
                  <c:v>32.285182456839003</c:v>
                </c:pt>
                <c:pt idx="364">
                  <c:v>31.908986891911024</c:v>
                </c:pt>
              </c:numCache>
            </c:numRef>
          </c:yVal>
          <c:bubbleSize>
            <c:numLit>
              <c:formatCode>General</c:formatCode>
              <c:ptCount val="36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pt idx="311">
                <c:v>1</c:v>
              </c:pt>
              <c:pt idx="312">
                <c:v>1</c:v>
              </c:pt>
              <c:pt idx="313">
                <c:v>1</c:v>
              </c:pt>
              <c:pt idx="314">
                <c:v>1</c:v>
              </c:pt>
              <c:pt idx="315">
                <c:v>1</c:v>
              </c:pt>
              <c:pt idx="316">
                <c:v>1</c:v>
              </c:pt>
              <c:pt idx="317">
                <c:v>1</c:v>
              </c:pt>
              <c:pt idx="318">
                <c:v>1</c:v>
              </c:pt>
              <c:pt idx="319">
                <c:v>1</c:v>
              </c:pt>
              <c:pt idx="320">
                <c:v>1</c:v>
              </c:pt>
              <c:pt idx="321">
                <c:v>1</c:v>
              </c:pt>
              <c:pt idx="322">
                <c:v>1</c:v>
              </c:pt>
              <c:pt idx="323">
                <c:v>1</c:v>
              </c:pt>
              <c:pt idx="324">
                <c:v>1</c:v>
              </c:pt>
              <c:pt idx="325">
                <c:v>1</c:v>
              </c:pt>
              <c:pt idx="326">
                <c:v>1</c:v>
              </c:pt>
              <c:pt idx="327">
                <c:v>1</c:v>
              </c:pt>
              <c:pt idx="328">
                <c:v>1</c:v>
              </c:pt>
              <c:pt idx="329">
                <c:v>1</c:v>
              </c:pt>
              <c:pt idx="330">
                <c:v>1</c:v>
              </c:pt>
              <c:pt idx="331">
                <c:v>1</c:v>
              </c:pt>
              <c:pt idx="332">
                <c:v>1</c:v>
              </c:pt>
              <c:pt idx="333">
                <c:v>1</c:v>
              </c:pt>
              <c:pt idx="334">
                <c:v>1</c:v>
              </c:pt>
              <c:pt idx="335">
                <c:v>1</c:v>
              </c:pt>
              <c:pt idx="336">
                <c:v>1</c:v>
              </c:pt>
              <c:pt idx="337">
                <c:v>1</c:v>
              </c:pt>
              <c:pt idx="338">
                <c:v>1</c:v>
              </c:pt>
              <c:pt idx="339">
                <c:v>1</c:v>
              </c:pt>
              <c:pt idx="340">
                <c:v>1</c:v>
              </c:pt>
              <c:pt idx="341">
                <c:v>1</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numLit>
          </c:bubbleSize>
          <c:bubble3D val="0"/>
          <c:extLst>
            <c:ext xmlns:c16="http://schemas.microsoft.com/office/drawing/2014/chart" uri="{C3380CC4-5D6E-409C-BE32-E72D297353CC}">
              <c16:uniqueId val="{00000000-447D-495B-9F5D-B84EB946756B}"/>
            </c:ext>
          </c:extLst>
        </c:ser>
        <c:dLbls>
          <c:showLegendKey val="0"/>
          <c:showVal val="0"/>
          <c:showCatName val="0"/>
          <c:showSerName val="0"/>
          <c:showPercent val="0"/>
          <c:showBubbleSize val="0"/>
        </c:dLbls>
        <c:bubbleScale val="12"/>
        <c:showNegBubbles val="0"/>
        <c:axId val="170640896"/>
        <c:axId val="170642816"/>
      </c:bubbleChart>
      <c:valAx>
        <c:axId val="170640896"/>
        <c:scaling>
          <c:orientation val="minMax"/>
          <c:max val="27"/>
          <c:min val="-9"/>
        </c:scaling>
        <c:delete val="0"/>
        <c:axPos val="b"/>
        <c:title>
          <c:tx>
            <c:rich>
              <a:bodyPr/>
              <a:lstStyle/>
              <a:p>
                <a:pPr>
                  <a:defRPr b="0"/>
                </a:pPr>
                <a:r>
                  <a:rPr lang="cs-CZ" b="0"/>
                  <a:t>denní průměrná teplota (°C)</a:t>
                </a:r>
              </a:p>
            </c:rich>
          </c:tx>
          <c:layout>
            <c:manualLayout>
              <c:xMode val="edge"/>
              <c:yMode val="edge"/>
              <c:x val="0.39964419291338582"/>
              <c:y val="0.83552765928125317"/>
            </c:manualLayout>
          </c:layout>
          <c:overlay val="0"/>
        </c:title>
        <c:numFmt formatCode="0" sourceLinked="0"/>
        <c:majorTickMark val="out"/>
        <c:minorTickMark val="none"/>
        <c:tickLblPos val="nextTo"/>
        <c:crossAx val="170642816"/>
        <c:crosses val="autoZero"/>
        <c:crossBetween val="midCat"/>
        <c:majorUnit val="2"/>
      </c:valAx>
      <c:valAx>
        <c:axId val="170642816"/>
        <c:scaling>
          <c:orientation val="minMax"/>
          <c:max val="50"/>
          <c:min val="0"/>
        </c:scaling>
        <c:delete val="0"/>
        <c:axPos val="l"/>
        <c:majorGridlines/>
        <c:title>
          <c:tx>
            <c:rich>
              <a:bodyPr rot="-5400000" vert="horz"/>
              <a:lstStyle/>
              <a:p>
                <a:pPr>
                  <a:defRPr b="0"/>
                </a:pPr>
                <a:r>
                  <a:rPr lang="cs-CZ" b="0"/>
                  <a:t>množství </a:t>
                </a:r>
                <a:r>
                  <a:rPr lang="en-US" b="0"/>
                  <a:t> plynu (</a:t>
                </a:r>
                <a:r>
                  <a:rPr lang="cs-CZ" b="0"/>
                  <a:t>mil</a:t>
                </a:r>
                <a:r>
                  <a:rPr lang="en-US" b="0"/>
                  <a:t>. m</a:t>
                </a:r>
                <a:r>
                  <a:rPr lang="en-US" b="0" baseline="30000"/>
                  <a:t>3</a:t>
                </a:r>
                <a:r>
                  <a:rPr lang="en-US" b="0"/>
                  <a:t>)</a:t>
                </a:r>
                <a:endParaRPr lang="cs-CZ" b="0"/>
              </a:p>
            </c:rich>
          </c:tx>
          <c:layout>
            <c:manualLayout>
              <c:xMode val="edge"/>
              <c:yMode val="edge"/>
              <c:x val="1.1164095611319257E-3"/>
              <c:y val="0.30409210781826496"/>
            </c:manualLayout>
          </c:layout>
          <c:overlay val="0"/>
        </c:title>
        <c:numFmt formatCode="0" sourceLinked="0"/>
        <c:majorTickMark val="out"/>
        <c:minorTickMark val="none"/>
        <c:tickLblPos val="nextTo"/>
        <c:crossAx val="170640896"/>
        <c:crossesAt val="-20"/>
        <c:crossBetween val="midCat"/>
        <c:majorUnit val="5"/>
      </c:valAx>
      <c:spPr>
        <a:ln>
          <a:noFill/>
        </a:ln>
      </c:spPr>
    </c:plotArea>
    <c:plotVisOnly val="1"/>
    <c:dispBlanksAs val="gap"/>
    <c:showDLblsOverMax val="0"/>
  </c:chart>
  <c:spPr>
    <a:ln w="25400">
      <a:solidFill>
        <a:schemeClr val="bg1"/>
      </a:solidFill>
    </a:ln>
  </c:spPr>
  <c:txPr>
    <a:bodyPr/>
    <a:lstStyle/>
    <a:p>
      <a:pPr>
        <a:defRPr sz="800">
          <a:latin typeface="+mn-lt"/>
          <a:cs typeface="Arial" pitchFamily="34" charset="0"/>
        </a:defRPr>
      </a:pPr>
      <a:endParaRPr lang="cs-CZ"/>
    </a:p>
  </c:txPr>
  <c:printSettings>
    <c:headerFooter/>
    <c:pageMargins b="0.78740157499999996" l="0.7" r="0.7" t="0.78740157499999996"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cs-CZ" sz="1000" b="1">
                <a:solidFill>
                  <a:schemeClr val="tx2"/>
                </a:solidFill>
              </a:rPr>
              <a:t>Podíly maximálních denních spotřeb plynu vztažené</a:t>
            </a:r>
            <a:r>
              <a:rPr lang="cs-CZ" sz="1000" b="1" baseline="0">
                <a:solidFill>
                  <a:schemeClr val="tx2"/>
                </a:solidFill>
              </a:rPr>
              <a:t> k</a:t>
            </a:r>
            <a:r>
              <a:rPr lang="cs-CZ" sz="1000" b="1">
                <a:solidFill>
                  <a:schemeClr val="tx2"/>
                </a:solidFill>
              </a:rPr>
              <a:t> největší denní spotřebě (rok 2018) za posledních </a:t>
            </a:r>
            <a:r>
              <a:rPr lang="cs-CZ" sz="1000" b="1" i="0" u="none" strike="noStrike" kern="1200" baseline="0">
                <a:solidFill>
                  <a:schemeClr val="tx2"/>
                </a:solidFill>
                <a:latin typeface="+mn-lt"/>
                <a:ea typeface="+mn-ea"/>
                <a:cs typeface="+mn-cs"/>
              </a:rPr>
              <a:t>deset let (</a:t>
            </a:r>
            <a:r>
              <a:rPr lang="en-US" sz="1000" b="1" i="0" u="none" strike="noStrike" kern="1200" baseline="0">
                <a:solidFill>
                  <a:schemeClr val="tx2"/>
                </a:solidFill>
                <a:latin typeface="+mn-lt"/>
                <a:ea typeface="+mn-ea"/>
                <a:cs typeface="+mn-cs"/>
              </a:rPr>
              <a:t>mil. m</a:t>
            </a:r>
            <a:r>
              <a:rPr lang="en-US"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c:rich>
      </c:tx>
      <c:layout>
        <c:manualLayout>
          <c:xMode val="edge"/>
          <c:yMode val="edge"/>
          <c:x val="4.1737324396078128E-4"/>
          <c:y val="3.3413922564223459E-3"/>
        </c:manualLayout>
      </c:layout>
      <c:overlay val="0"/>
    </c:title>
    <c:autoTitleDeleted val="0"/>
    <c:plotArea>
      <c:layout>
        <c:manualLayout>
          <c:layoutTarget val="inner"/>
          <c:xMode val="edge"/>
          <c:yMode val="edge"/>
          <c:x val="6.3972058610783894E-2"/>
          <c:y val="0.1668808422575164"/>
          <c:w val="0.93602799650043744"/>
          <c:h val="0.76331172128744507"/>
        </c:manualLayout>
      </c:layout>
      <c:barChart>
        <c:barDir val="col"/>
        <c:grouping val="percentStacked"/>
        <c:varyColors val="0"/>
        <c:ser>
          <c:idx val="0"/>
          <c:order val="0"/>
          <c:tx>
            <c:strRef>
              <c:f>'6.7'!$D$20</c:f>
              <c:strCache>
                <c:ptCount val="1"/>
                <c:pt idx="0">
                  <c:v>Maximální spotřeba plynu</c:v>
                </c:pt>
              </c:strCache>
            </c:strRef>
          </c:tx>
          <c:spPr>
            <a:solidFill>
              <a:schemeClr val="accent1"/>
            </a:solidFill>
          </c:spPr>
          <c:invertIfNegative val="0"/>
          <c:dPt>
            <c:idx val="2"/>
            <c:invertIfNegative val="0"/>
            <c:bubble3D val="0"/>
            <c:spPr>
              <a:solidFill>
                <a:schemeClr val="accent1"/>
              </a:solidFill>
            </c:spPr>
            <c:extLst>
              <c:ext xmlns:c16="http://schemas.microsoft.com/office/drawing/2014/chart" uri="{C3380CC4-5D6E-409C-BE32-E72D297353CC}">
                <c16:uniqueId val="{00000001-DAAD-433C-A659-406B2F30B4B2}"/>
              </c:ext>
            </c:extLst>
          </c:dPt>
          <c:dPt>
            <c:idx val="3"/>
            <c:invertIfNegative val="0"/>
            <c:bubble3D val="0"/>
            <c:spPr>
              <a:solidFill>
                <a:schemeClr val="accent1"/>
              </a:solidFill>
            </c:spPr>
            <c:extLst>
              <c:ext xmlns:c16="http://schemas.microsoft.com/office/drawing/2014/chart" uri="{C3380CC4-5D6E-409C-BE32-E72D297353CC}">
                <c16:uniqueId val="{00000003-DAAD-433C-A659-406B2F30B4B2}"/>
              </c:ext>
            </c:extLst>
          </c:dPt>
          <c:dPt>
            <c:idx val="4"/>
            <c:invertIfNegative val="0"/>
            <c:bubble3D val="0"/>
            <c:spPr>
              <a:solidFill>
                <a:schemeClr val="accent1"/>
              </a:solidFill>
            </c:spPr>
            <c:extLst>
              <c:ext xmlns:c16="http://schemas.microsoft.com/office/drawing/2014/chart" uri="{C3380CC4-5D6E-409C-BE32-E72D297353CC}">
                <c16:uniqueId val="{00000005-DAAD-433C-A659-406B2F30B4B2}"/>
              </c:ext>
            </c:extLst>
          </c:dPt>
          <c:dLbls>
            <c:spPr>
              <a:noFill/>
              <a:ln>
                <a:noFill/>
              </a:ln>
              <a:effectLst/>
            </c:spPr>
            <c:txPr>
              <a:bodyPr rot="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'6.7'!$C$21:$C$30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'6.7'!$D$21:$D$30</c:f>
              <c:numCache>
                <c:formatCode>0.0</c:formatCode>
                <c:ptCount val="10"/>
                <c:pt idx="0">
                  <c:v>49.288893022251862</c:v>
                </c:pt>
                <c:pt idx="1">
                  <c:v>54.886108595098101</c:v>
                </c:pt>
                <c:pt idx="2">
                  <c:v>55.898593761343584</c:v>
                </c:pt>
                <c:pt idx="3">
                  <c:v>50.80354749922563</c:v>
                </c:pt>
                <c:pt idx="4">
                  <c:v>47.306818891744392</c:v>
                </c:pt>
                <c:pt idx="5">
                  <c:v>55.065441922179161</c:v>
                </c:pt>
                <c:pt idx="6">
                  <c:v>44.045334403713248</c:v>
                </c:pt>
                <c:pt idx="7">
                  <c:v>41.449790897036067</c:v>
                </c:pt>
                <c:pt idx="8">
                  <c:v>45.945931301432687</c:v>
                </c:pt>
                <c:pt idx="9">
                  <c:v>41.847308143966082</c:v>
                </c:pt>
              </c:numCache>
            </c:numRef>
          </c:val>
          <c:extLst>
            <c:ext xmlns:c16="http://schemas.microsoft.com/office/drawing/2014/chart" uri="{C3380CC4-5D6E-409C-BE32-E72D297353CC}">
              <c16:uniqueId val="{00000006-DAAD-433C-A659-406B2F30B4B2}"/>
            </c:ext>
          </c:extLst>
        </c:ser>
        <c:ser>
          <c:idx val="1"/>
          <c:order val="1"/>
          <c:tx>
            <c:strRef>
              <c:f>'6.7'!$E$20</c:f>
              <c:strCache>
                <c:ptCount val="1"/>
              </c:strCache>
            </c:strRef>
          </c:tx>
          <c:spPr>
            <a:noFill/>
          </c:spPr>
          <c:invertIfNegative val="0"/>
          <c:cat>
            <c:numRef>
              <c:f>'6.7'!$C$21:$C$30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'6.7'!$E$21:$E$30</c:f>
              <c:numCache>
                <c:formatCode>0.0</c:formatCode>
                <c:ptCount val="10"/>
                <c:pt idx="0">
                  <c:v>6.6097007390917213</c:v>
                </c:pt>
                <c:pt idx="1">
                  <c:v>1.012485166245483</c:v>
                </c:pt>
                <c:pt idx="2">
                  <c:v>0</c:v>
                </c:pt>
                <c:pt idx="3">
                  <c:v>5.095046262117954</c:v>
                </c:pt>
                <c:pt idx="4">
                  <c:v>8.5917748695991918</c:v>
                </c:pt>
                <c:pt idx="5">
                  <c:v>0.83315183916442237</c:v>
                </c:pt>
                <c:pt idx="6">
                  <c:v>11.853259357630336</c:v>
                </c:pt>
                <c:pt idx="7">
                  <c:v>14.448802864307517</c:v>
                </c:pt>
                <c:pt idx="8">
                  <c:v>9.952662459910897</c:v>
                </c:pt>
                <c:pt idx="9">
                  <c:v>14.051285617377502</c:v>
                </c:pt>
              </c:numCache>
            </c:numRef>
          </c:val>
          <c:extLst>
            <c:ext xmlns:c16="http://schemas.microsoft.com/office/drawing/2014/chart" uri="{C3380CC4-5D6E-409C-BE32-E72D297353CC}">
              <c16:uniqueId val="{00000007-DAAD-433C-A659-406B2F30B4B2}"/>
            </c:ext>
          </c:extLst>
        </c:ser>
        <c:dLbls>
          <c:showLegendKey val="0"/>
          <c:showVal val="0"/>
          <c:showCatName val="0"/>
          <c:showSerName val="0"/>
          <c:showPercent val="0"/>
          <c:showBubbleSize val="0"/>
        </c:dLbls>
        <c:gapWidth val="50"/>
        <c:overlap val="100"/>
        <c:axId val="170719104"/>
        <c:axId val="170720640"/>
      </c:barChart>
      <c:catAx>
        <c:axId val="170719104"/>
        <c:scaling>
          <c:orientation val="minMax"/>
        </c:scaling>
        <c:delete val="0"/>
        <c:axPos val="b"/>
        <c:numFmt formatCode="General" sourceLinked="1"/>
        <c:majorTickMark val="out"/>
        <c:minorTickMark val="none"/>
        <c:tickLblPos val="nextTo"/>
        <c:crossAx val="170720640"/>
        <c:crosses val="autoZero"/>
        <c:auto val="1"/>
        <c:lblAlgn val="ctr"/>
        <c:lblOffset val="100"/>
        <c:noMultiLvlLbl val="0"/>
      </c:catAx>
      <c:valAx>
        <c:axId val="170720640"/>
        <c:scaling>
          <c:orientation val="minMax"/>
          <c:min val="0"/>
        </c:scaling>
        <c:delete val="0"/>
        <c:axPos val="l"/>
        <c:majorGridlines/>
        <c:numFmt formatCode="0%" sourceLinked="1"/>
        <c:majorTickMark val="out"/>
        <c:minorTickMark val="none"/>
        <c:tickLblPos val="nextTo"/>
        <c:crossAx val="170719104"/>
        <c:crosses val="autoZero"/>
        <c:crossBetween val="between"/>
      </c:valAx>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33462386969E-2"/>
          <c:y val="4.6463674857283414E-2"/>
          <c:w val="0.90669938517959225"/>
          <c:h val="0.75676247333629276"/>
        </c:manualLayout>
      </c:layout>
      <c:barChart>
        <c:barDir val="col"/>
        <c:grouping val="stacked"/>
        <c:varyColors val="0"/>
        <c:ser>
          <c:idx val="0"/>
          <c:order val="0"/>
          <c:tx>
            <c:strRef>
              <c:f>'7.1'!$B$7</c:f>
              <c:strCache>
                <c:ptCount val="1"/>
                <c:pt idx="0">
                  <c:v> PPD</c:v>
                </c:pt>
              </c:strCache>
            </c:strRef>
          </c:tx>
          <c:spPr>
            <a:solidFill>
              <a:schemeClr val="tx2"/>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'7.1'!$B$8:$B$31</c:f>
              <c:numCache>
                <c:formatCode>#\ ##0.0</c:formatCode>
                <c:ptCount val="24"/>
                <c:pt idx="0">
                  <c:v>243.032212196621</c:v>
                </c:pt>
                <c:pt idx="1">
                  <c:v>255.80221219662101</c:v>
                </c:pt>
                <c:pt idx="2">
                  <c:v>247.90821219662101</c:v>
                </c:pt>
                <c:pt idx="3">
                  <c:v>227.56521219662099</c:v>
                </c:pt>
                <c:pt idx="4">
                  <c:v>207.52321219662099</c:v>
                </c:pt>
                <c:pt idx="5">
                  <c:v>196.38721219662099</c:v>
                </c:pt>
                <c:pt idx="6">
                  <c:v>193.61621219662101</c:v>
                </c:pt>
                <c:pt idx="7">
                  <c:v>192.246212196621</c:v>
                </c:pt>
                <c:pt idx="8">
                  <c:v>190.24121219662101</c:v>
                </c:pt>
                <c:pt idx="9">
                  <c:v>191.24221219662098</c:v>
                </c:pt>
                <c:pt idx="10">
                  <c:v>202.971212196621</c:v>
                </c:pt>
                <c:pt idx="11">
                  <c:v>213.352212196621</c:v>
                </c:pt>
                <c:pt idx="12">
                  <c:v>215.507212196621</c:v>
                </c:pt>
                <c:pt idx="13">
                  <c:v>219.48721219662099</c:v>
                </c:pt>
                <c:pt idx="14">
                  <c:v>212.29821219662099</c:v>
                </c:pt>
                <c:pt idx="15">
                  <c:v>198.763212196621</c:v>
                </c:pt>
                <c:pt idx="16">
                  <c:v>177.52421219662099</c:v>
                </c:pt>
                <c:pt idx="17">
                  <c:v>164.293212196621</c:v>
                </c:pt>
                <c:pt idx="18">
                  <c:v>161.419212196621</c:v>
                </c:pt>
                <c:pt idx="19">
                  <c:v>160.48221219662099</c:v>
                </c:pt>
                <c:pt idx="20">
                  <c:v>163.04121219662099</c:v>
                </c:pt>
                <c:pt idx="21">
                  <c:v>170.85021219662099</c:v>
                </c:pt>
                <c:pt idx="22">
                  <c:v>184.775212196621</c:v>
                </c:pt>
                <c:pt idx="23">
                  <c:v>212.693212196621</c:v>
                </c:pt>
              </c:numCache>
            </c:numRef>
          </c:val>
          <c:extLst>
            <c:ext xmlns:c16="http://schemas.microsoft.com/office/drawing/2014/chart" uri="{C3380CC4-5D6E-409C-BE32-E72D297353CC}">
              <c16:uniqueId val="{00000000-C0D7-4F7F-9225-1F3EAF4A3E95}"/>
            </c:ext>
          </c:extLst>
        </c:ser>
        <c:ser>
          <c:idx val="1"/>
          <c:order val="1"/>
          <c:tx>
            <c:strRef>
              <c:f>'7.1'!$C$7</c:f>
              <c:strCache>
                <c:ptCount val="1"/>
                <c:pt idx="0">
                  <c:v> GasNet</c:v>
                </c:pt>
              </c:strCache>
            </c:strRef>
          </c:tx>
          <c:spPr>
            <a:solidFill>
              <a:schemeClr val="accent5"/>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'7.1'!$C$8:$C$31</c:f>
              <c:numCache>
                <c:formatCode>#\ ##0.0</c:formatCode>
                <c:ptCount val="24"/>
                <c:pt idx="0">
                  <c:v>1549.2982968787505</c:v>
                </c:pt>
                <c:pt idx="1">
                  <c:v>1691.6162968787505</c:v>
                </c:pt>
                <c:pt idx="2">
                  <c:v>1701.6622968787503</c:v>
                </c:pt>
                <c:pt idx="3">
                  <c:v>1669.0342968787504</c:v>
                </c:pt>
                <c:pt idx="4">
                  <c:v>1560.3762968787505</c:v>
                </c:pt>
                <c:pt idx="5">
                  <c:v>1462.9722968787505</c:v>
                </c:pt>
                <c:pt idx="6">
                  <c:v>1426.6742968787505</c:v>
                </c:pt>
                <c:pt idx="7">
                  <c:v>1376.8772968787505</c:v>
                </c:pt>
                <c:pt idx="8">
                  <c:v>1346.3012968787502</c:v>
                </c:pt>
                <c:pt idx="9">
                  <c:v>1357.0652968787506</c:v>
                </c:pt>
                <c:pt idx="10">
                  <c:v>1387.4732968787509</c:v>
                </c:pt>
                <c:pt idx="11">
                  <c:v>1449.6772968787504</c:v>
                </c:pt>
                <c:pt idx="12">
                  <c:v>1478.0802968787509</c:v>
                </c:pt>
                <c:pt idx="13">
                  <c:v>1482.4232968787503</c:v>
                </c:pt>
                <c:pt idx="14">
                  <c:v>1462.6802968787506</c:v>
                </c:pt>
                <c:pt idx="15">
                  <c:v>1378.8032968787502</c:v>
                </c:pt>
                <c:pt idx="16">
                  <c:v>1225.5242968787506</c:v>
                </c:pt>
                <c:pt idx="17">
                  <c:v>1157.5152968787506</c:v>
                </c:pt>
                <c:pt idx="18">
                  <c:v>1110.7402968787508</c:v>
                </c:pt>
                <c:pt idx="19">
                  <c:v>1110.0752968787504</c:v>
                </c:pt>
                <c:pt idx="20">
                  <c:v>1120.4072968787505</c:v>
                </c:pt>
                <c:pt idx="21">
                  <c:v>1151.1522968787506</c:v>
                </c:pt>
                <c:pt idx="22">
                  <c:v>1216.0932968787506</c:v>
                </c:pt>
                <c:pt idx="23">
                  <c:v>1383.6612968787506</c:v>
                </c:pt>
              </c:numCache>
            </c:numRef>
          </c:val>
          <c:extLst>
            <c:ext xmlns:c16="http://schemas.microsoft.com/office/drawing/2014/chart" uri="{C3380CC4-5D6E-409C-BE32-E72D297353CC}">
              <c16:uniqueId val="{00000001-C0D7-4F7F-9225-1F3EAF4A3E95}"/>
            </c:ext>
          </c:extLst>
        </c:ser>
        <c:ser>
          <c:idx val="2"/>
          <c:order val="2"/>
          <c:tx>
            <c:strRef>
              <c:f>'7.1'!$D$7</c:f>
              <c:strCache>
                <c:ptCount val="1"/>
                <c:pt idx="0">
                  <c:v> GasD</c:v>
                </c:pt>
              </c:strCache>
            </c:strRef>
          </c:tx>
          <c:spPr>
            <a:solidFill>
              <a:schemeClr val="tx1"/>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'7.1'!$D$8:$D$31</c:f>
              <c:numCache>
                <c:formatCode>#\ ##0.0</c:formatCode>
                <c:ptCount val="24"/>
                <c:pt idx="0">
                  <c:v>78.348955059481241</c:v>
                </c:pt>
                <c:pt idx="1">
                  <c:v>84.80095505948124</c:v>
                </c:pt>
                <c:pt idx="2">
                  <c:v>85.43995505948125</c:v>
                </c:pt>
                <c:pt idx="3">
                  <c:v>82.165955059481249</c:v>
                </c:pt>
                <c:pt idx="4">
                  <c:v>77.538955059481239</c:v>
                </c:pt>
                <c:pt idx="5">
                  <c:v>73.132955059481247</c:v>
                </c:pt>
                <c:pt idx="6">
                  <c:v>70.331955059481245</c:v>
                </c:pt>
                <c:pt idx="7">
                  <c:v>68.891955059481248</c:v>
                </c:pt>
                <c:pt idx="8">
                  <c:v>67.337955059481246</c:v>
                </c:pt>
                <c:pt idx="9">
                  <c:v>67.444955059481245</c:v>
                </c:pt>
                <c:pt idx="10">
                  <c:v>68.258955059481252</c:v>
                </c:pt>
                <c:pt idx="11">
                  <c:v>70.124955059481252</c:v>
                </c:pt>
                <c:pt idx="12">
                  <c:v>70.661955059481244</c:v>
                </c:pt>
                <c:pt idx="13">
                  <c:v>70.986955059481247</c:v>
                </c:pt>
                <c:pt idx="14">
                  <c:v>69.993955059481252</c:v>
                </c:pt>
                <c:pt idx="15">
                  <c:v>66.07095505948125</c:v>
                </c:pt>
                <c:pt idx="16">
                  <c:v>58.777955059481236</c:v>
                </c:pt>
                <c:pt idx="17">
                  <c:v>51.958955059481241</c:v>
                </c:pt>
                <c:pt idx="18">
                  <c:v>47.746955059481238</c:v>
                </c:pt>
                <c:pt idx="19">
                  <c:v>47.108955059481239</c:v>
                </c:pt>
                <c:pt idx="20">
                  <c:v>47.730955059481239</c:v>
                </c:pt>
                <c:pt idx="21">
                  <c:v>49.325955059481238</c:v>
                </c:pt>
                <c:pt idx="22">
                  <c:v>54.578955059481238</c:v>
                </c:pt>
                <c:pt idx="23">
                  <c:v>65.150955059481248</c:v>
                </c:pt>
              </c:numCache>
            </c:numRef>
          </c:val>
          <c:extLst>
            <c:ext xmlns:c16="http://schemas.microsoft.com/office/drawing/2014/chart" uri="{C3380CC4-5D6E-409C-BE32-E72D297353CC}">
              <c16:uniqueId val="{00000002-C0D7-4F7F-9225-1F3EAF4A3E95}"/>
            </c:ext>
          </c:extLst>
        </c:ser>
        <c:ser>
          <c:idx val="3"/>
          <c:order val="3"/>
          <c:tx>
            <c:strRef>
              <c:f>'7.1'!$E$7</c:f>
              <c:strCache>
                <c:ptCount val="1"/>
                <c:pt idx="0">
                  <c:v> Ostatní spol.</c:v>
                </c:pt>
              </c:strCache>
            </c:strRef>
          </c:tx>
          <c:spPr>
            <a:solidFill>
              <a:schemeClr val="tx1">
                <a:alpha val="25000"/>
              </a:schemeClr>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'7.1'!$E$8:$E$31</c:f>
              <c:numCache>
                <c:formatCode>#\ ##0.0</c:formatCode>
                <c:ptCount val="24"/>
                <c:pt idx="0">
                  <c:v>163.50825019706747</c:v>
                </c:pt>
                <c:pt idx="1">
                  <c:v>164.81325019706748</c:v>
                </c:pt>
                <c:pt idx="2">
                  <c:v>167.71725019706747</c:v>
                </c:pt>
                <c:pt idx="3">
                  <c:v>159.53325019706747</c:v>
                </c:pt>
                <c:pt idx="4">
                  <c:v>92.742250197067449</c:v>
                </c:pt>
                <c:pt idx="5">
                  <c:v>7.09725019706746</c:v>
                </c:pt>
                <c:pt idx="6">
                  <c:v>6.2092501970674592</c:v>
                </c:pt>
                <c:pt idx="7">
                  <c:v>6.4252501970674594</c:v>
                </c:pt>
                <c:pt idx="8">
                  <c:v>5.1462501970674595</c:v>
                </c:pt>
                <c:pt idx="9">
                  <c:v>100.65025019706745</c:v>
                </c:pt>
                <c:pt idx="10">
                  <c:v>137.83925019706746</c:v>
                </c:pt>
                <c:pt idx="11">
                  <c:v>155.60325019706747</c:v>
                </c:pt>
                <c:pt idx="12">
                  <c:v>156.38925019706747</c:v>
                </c:pt>
                <c:pt idx="13">
                  <c:v>159.71825019706748</c:v>
                </c:pt>
                <c:pt idx="14">
                  <c:v>159.99325019706748</c:v>
                </c:pt>
                <c:pt idx="15">
                  <c:v>150.47125019706746</c:v>
                </c:pt>
                <c:pt idx="16">
                  <c:v>154.25925019706747</c:v>
                </c:pt>
                <c:pt idx="17">
                  <c:v>121.77525019706745</c:v>
                </c:pt>
                <c:pt idx="18">
                  <c:v>4.5752501970674597</c:v>
                </c:pt>
                <c:pt idx="19">
                  <c:v>4.0262501970674593</c:v>
                </c:pt>
                <c:pt idx="20">
                  <c:v>4.1312501970674589</c:v>
                </c:pt>
                <c:pt idx="21">
                  <c:v>5.2682501970674593</c:v>
                </c:pt>
                <c:pt idx="22">
                  <c:v>5.9042501970674595</c:v>
                </c:pt>
                <c:pt idx="23">
                  <c:v>100.39225019706745</c:v>
                </c:pt>
              </c:numCache>
            </c:numRef>
          </c:val>
          <c:extLst>
            <c:ext xmlns:c16="http://schemas.microsoft.com/office/drawing/2014/chart" uri="{C3380CC4-5D6E-409C-BE32-E72D297353CC}">
              <c16:uniqueId val="{00000003-C0D7-4F7F-9225-1F3EAF4A3E95}"/>
            </c:ext>
          </c:extLst>
        </c:ser>
        <c:dLbls>
          <c:showLegendKey val="0"/>
          <c:showVal val="0"/>
          <c:showCatName val="0"/>
          <c:showSerName val="0"/>
          <c:showPercent val="0"/>
          <c:showBubbleSize val="0"/>
        </c:dLbls>
        <c:gapWidth val="50"/>
        <c:overlap val="100"/>
        <c:axId val="171347968"/>
        <c:axId val="171349504"/>
      </c:barChart>
      <c:catAx>
        <c:axId val="171347968"/>
        <c:scaling>
          <c:orientation val="minMax"/>
        </c:scaling>
        <c:delete val="0"/>
        <c:axPos val="b"/>
        <c:numFmt formatCode="h:mm" sourceLinked="1"/>
        <c:majorTickMark val="out"/>
        <c:minorTickMark val="none"/>
        <c:tickLblPos val="nextTo"/>
        <c:txPr>
          <a:bodyPr rot="-5400000" vert="horz"/>
          <a:lstStyle/>
          <a:p>
            <a:pPr>
              <a:defRPr/>
            </a:pPr>
            <a:endParaRPr lang="cs-CZ"/>
          </a:p>
        </c:txPr>
        <c:crossAx val="171349504"/>
        <c:crosses val="autoZero"/>
        <c:auto val="1"/>
        <c:lblAlgn val="ctr"/>
        <c:lblOffset val="100"/>
        <c:noMultiLvlLbl val="0"/>
      </c:catAx>
      <c:valAx>
        <c:axId val="171349504"/>
        <c:scaling>
          <c:orientation val="minMax"/>
          <c:max val="2400"/>
        </c:scaling>
        <c:delete val="0"/>
        <c:axPos val="l"/>
        <c:majorGridlines/>
        <c:numFmt formatCode="#,##0" sourceLinked="0"/>
        <c:majorTickMark val="out"/>
        <c:minorTickMark val="none"/>
        <c:tickLblPos val="nextTo"/>
        <c:crossAx val="171347968"/>
        <c:crosses val="autoZero"/>
        <c:crossBetween val="between"/>
        <c:majorUnit val="200"/>
      </c:valAx>
    </c:plotArea>
    <c:legend>
      <c:legendPos val="b"/>
      <c:layout>
        <c:manualLayout>
          <c:xMode val="edge"/>
          <c:yMode val="edge"/>
          <c:x val="0"/>
          <c:y val="0.94637969265667121"/>
          <c:w val="0.47873715414476431"/>
          <c:h val="5.269470692191487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3009869540836732E-2"/>
          <c:y val="3.1465122645845181E-2"/>
          <c:w val="0.90181304690662367"/>
          <c:h val="0.72658233022770091"/>
        </c:manualLayout>
      </c:layout>
      <c:barChart>
        <c:barDir val="col"/>
        <c:grouping val="clustered"/>
        <c:varyColors val="0"/>
        <c:ser>
          <c:idx val="0"/>
          <c:order val="0"/>
          <c:tx>
            <c:strRef>
              <c:f>'7.2'!$N$4</c:f>
              <c:strCache>
                <c:ptCount val="1"/>
                <c:pt idx="0">
                  <c:v>do ČR</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'7.2'!$N$5:$N$28</c:f>
              <c:numCache>
                <c:formatCode>0.0</c:formatCode>
                <c:ptCount val="24"/>
                <c:pt idx="0">
                  <c:v>676.85756328580192</c:v>
                </c:pt>
                <c:pt idx="1">
                  <c:v>676.85756328580192</c:v>
                </c:pt>
                <c:pt idx="2">
                  <c:v>676.85756328580192</c:v>
                </c:pt>
                <c:pt idx="3">
                  <c:v>676.85756328580192</c:v>
                </c:pt>
                <c:pt idx="4">
                  <c:v>676.85756328580192</c:v>
                </c:pt>
                <c:pt idx="5">
                  <c:v>676.85756328580192</c:v>
                </c:pt>
                <c:pt idx="6">
                  <c:v>676.85756328580192</c:v>
                </c:pt>
                <c:pt idx="7">
                  <c:v>676.85756328580192</c:v>
                </c:pt>
                <c:pt idx="8">
                  <c:v>676.85756328580192</c:v>
                </c:pt>
                <c:pt idx="9">
                  <c:v>676.85756328580192</c:v>
                </c:pt>
                <c:pt idx="10">
                  <c:v>676.85756328580192</c:v>
                </c:pt>
                <c:pt idx="11">
                  <c:v>676.85756328580192</c:v>
                </c:pt>
                <c:pt idx="12">
                  <c:v>676.85756328580192</c:v>
                </c:pt>
                <c:pt idx="13">
                  <c:v>676.85756328580192</c:v>
                </c:pt>
                <c:pt idx="14">
                  <c:v>676.85756328580192</c:v>
                </c:pt>
                <c:pt idx="15">
                  <c:v>676.85756328580192</c:v>
                </c:pt>
                <c:pt idx="16">
                  <c:v>676.85756328580192</c:v>
                </c:pt>
                <c:pt idx="17">
                  <c:v>676.85756328580192</c:v>
                </c:pt>
                <c:pt idx="18">
                  <c:v>676.85756328580192</c:v>
                </c:pt>
                <c:pt idx="19">
                  <c:v>676.85756328580192</c:v>
                </c:pt>
                <c:pt idx="20">
                  <c:v>676.85756328580192</c:v>
                </c:pt>
                <c:pt idx="21">
                  <c:v>676.85756328580192</c:v>
                </c:pt>
                <c:pt idx="22">
                  <c:v>676.85756328580192</c:v>
                </c:pt>
                <c:pt idx="23">
                  <c:v>676.85756328580192</c:v>
                </c:pt>
              </c:numCache>
            </c:numRef>
          </c:val>
          <c:extLst>
            <c:ext xmlns:c16="http://schemas.microsoft.com/office/drawing/2014/chart" uri="{C3380CC4-5D6E-409C-BE32-E72D297353CC}">
              <c16:uniqueId val="{00000000-AD15-49B9-B78D-68D74D7E5179}"/>
            </c:ext>
          </c:extLst>
        </c:ser>
        <c:ser>
          <c:idx val="1"/>
          <c:order val="1"/>
          <c:tx>
            <c:strRef>
              <c:f>'7.2'!$O$4</c:f>
              <c:strCache>
                <c:ptCount val="1"/>
                <c:pt idx="0">
                  <c:v>z ČR</c:v>
                </c:pt>
              </c:strCache>
            </c:strRef>
          </c:tx>
          <c:spPr>
            <a:solidFill>
              <a:schemeClr val="accent5"/>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'7.2'!$O$5:$O$28</c:f>
              <c:numCache>
                <c:formatCode>0.0</c:formatCode>
                <c:ptCount val="24"/>
                <c:pt idx="0">
                  <c:v>-198.08259437289175</c:v>
                </c:pt>
                <c:pt idx="1">
                  <c:v>-198.08259437289175</c:v>
                </c:pt>
                <c:pt idx="2">
                  <c:v>-198.08259437289175</c:v>
                </c:pt>
                <c:pt idx="3">
                  <c:v>-198.08259437289175</c:v>
                </c:pt>
                <c:pt idx="4">
                  <c:v>-198.08259437289175</c:v>
                </c:pt>
                <c:pt idx="5">
                  <c:v>-198.08259437289175</c:v>
                </c:pt>
                <c:pt idx="6">
                  <c:v>-198.08259437289175</c:v>
                </c:pt>
                <c:pt idx="7">
                  <c:v>-198.08259437289175</c:v>
                </c:pt>
                <c:pt idx="8">
                  <c:v>-198.08259437289175</c:v>
                </c:pt>
                <c:pt idx="9">
                  <c:v>-198.08259437289175</c:v>
                </c:pt>
                <c:pt idx="10">
                  <c:v>-198.08259437289175</c:v>
                </c:pt>
                <c:pt idx="11">
                  <c:v>-198.08259437289175</c:v>
                </c:pt>
                <c:pt idx="12">
                  <c:v>-198.08259437289175</c:v>
                </c:pt>
                <c:pt idx="13">
                  <c:v>-198.08259437289175</c:v>
                </c:pt>
                <c:pt idx="14">
                  <c:v>-198.08259437289175</c:v>
                </c:pt>
                <c:pt idx="15">
                  <c:v>-198.08259437289175</c:v>
                </c:pt>
                <c:pt idx="16">
                  <c:v>-198.08259437289175</c:v>
                </c:pt>
                <c:pt idx="17">
                  <c:v>-198.08259437289175</c:v>
                </c:pt>
                <c:pt idx="18">
                  <c:v>-198.08259437289175</c:v>
                </c:pt>
                <c:pt idx="19">
                  <c:v>-198.08259437289175</c:v>
                </c:pt>
                <c:pt idx="20">
                  <c:v>-198.08259437289175</c:v>
                </c:pt>
                <c:pt idx="21">
                  <c:v>-198.08259437289175</c:v>
                </c:pt>
                <c:pt idx="22">
                  <c:v>-198.08259437289175</c:v>
                </c:pt>
                <c:pt idx="23">
                  <c:v>-198.08259437289175</c:v>
                </c:pt>
              </c:numCache>
            </c:numRef>
          </c:val>
          <c:extLst>
            <c:ext xmlns:c16="http://schemas.microsoft.com/office/drawing/2014/chart" uri="{C3380CC4-5D6E-409C-BE32-E72D297353CC}">
              <c16:uniqueId val="{00000001-AD15-49B9-B78D-68D74D7E5179}"/>
            </c:ext>
          </c:extLst>
        </c:ser>
        <c:dLbls>
          <c:showLegendKey val="0"/>
          <c:showVal val="0"/>
          <c:showCatName val="0"/>
          <c:showSerName val="0"/>
          <c:showPercent val="0"/>
          <c:showBubbleSize val="0"/>
        </c:dLbls>
        <c:gapWidth val="50"/>
        <c:overlap val="100"/>
        <c:axId val="158422912"/>
        <c:axId val="158424448"/>
      </c:barChart>
      <c:catAx>
        <c:axId val="158422912"/>
        <c:scaling>
          <c:orientation val="minMax"/>
        </c:scaling>
        <c:delete val="0"/>
        <c:axPos val="b"/>
        <c:numFmt formatCode="h:mm;@" sourceLinked="1"/>
        <c:majorTickMark val="out"/>
        <c:minorTickMark val="none"/>
        <c:tickLblPos val="low"/>
        <c:txPr>
          <a:bodyPr rot="-5400000" vert="horz"/>
          <a:lstStyle/>
          <a:p>
            <a:pPr>
              <a:defRPr/>
            </a:pPr>
            <a:endParaRPr lang="cs-CZ"/>
          </a:p>
        </c:txPr>
        <c:crossAx val="158424448"/>
        <c:crosses val="autoZero"/>
        <c:auto val="1"/>
        <c:lblAlgn val="ctr"/>
        <c:lblOffset val="100"/>
        <c:noMultiLvlLbl val="0"/>
      </c:catAx>
      <c:valAx>
        <c:axId val="158424448"/>
        <c:scaling>
          <c:orientation val="minMax"/>
        </c:scaling>
        <c:delete val="0"/>
        <c:axPos val="l"/>
        <c:majorGridlines/>
        <c:numFmt formatCode="#,##0" sourceLinked="0"/>
        <c:majorTickMark val="out"/>
        <c:minorTickMark val="none"/>
        <c:tickLblPos val="nextTo"/>
        <c:crossAx val="158422912"/>
        <c:crosses val="autoZero"/>
        <c:crossBetween val="between"/>
      </c:valAx>
    </c:plotArea>
    <c:legend>
      <c:legendPos val="b"/>
      <c:layout>
        <c:manualLayout>
          <c:xMode val="edge"/>
          <c:yMode val="edge"/>
          <c:x val="3.0600156714394823E-3"/>
          <c:y val="0.90062533834297731"/>
          <c:w val="0.19997177655448672"/>
          <c:h val="9.9374661657022731E-2"/>
        </c:manualLayout>
      </c:layout>
      <c:overlay val="0"/>
    </c:legend>
    <c:plotVisOnly val="1"/>
    <c:dispBlanksAs val="gap"/>
    <c:showDLblsOverMax val="0"/>
  </c:chart>
  <c:spPr>
    <a:ln>
      <a:noFill/>
    </a:ln>
  </c:spPr>
  <c:txPr>
    <a:bodyPr/>
    <a:lstStyle/>
    <a:p>
      <a:pPr>
        <a:defRPr sz="600"/>
      </a:pPr>
      <a:endParaRPr lang="cs-CZ"/>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5149392391305687E-2"/>
          <c:y val="1.9462613209782681E-2"/>
          <c:w val="0.90901838113782574"/>
          <c:h val="0.79806412300902196"/>
        </c:manualLayout>
      </c:layout>
      <c:barChart>
        <c:barDir val="col"/>
        <c:grouping val="clustered"/>
        <c:varyColors val="0"/>
        <c:ser>
          <c:idx val="0"/>
          <c:order val="0"/>
          <c:tx>
            <c:strRef>
              <c:f>'7.2'!$P$4</c:f>
              <c:strCache>
                <c:ptCount val="1"/>
                <c:pt idx="0">
                  <c:v>ze ZP</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'7.2'!$P$5:$P$28</c:f>
              <c:numCache>
                <c:formatCode>0.0</c:formatCode>
                <c:ptCount val="24"/>
                <c:pt idx="0">
                  <c:v>1020.017375</c:v>
                </c:pt>
                <c:pt idx="1">
                  <c:v>1020.017375</c:v>
                </c:pt>
                <c:pt idx="2">
                  <c:v>1020.017375</c:v>
                </c:pt>
                <c:pt idx="3">
                  <c:v>1020.017375</c:v>
                </c:pt>
                <c:pt idx="4">
                  <c:v>1020.017375</c:v>
                </c:pt>
                <c:pt idx="5">
                  <c:v>1020.017375</c:v>
                </c:pt>
                <c:pt idx="6">
                  <c:v>1020.017375</c:v>
                </c:pt>
                <c:pt idx="7">
                  <c:v>1020.017375</c:v>
                </c:pt>
                <c:pt idx="8">
                  <c:v>1020.017375</c:v>
                </c:pt>
                <c:pt idx="9">
                  <c:v>1020.017375</c:v>
                </c:pt>
                <c:pt idx="10">
                  <c:v>1020.017375</c:v>
                </c:pt>
                <c:pt idx="11">
                  <c:v>1020.017375</c:v>
                </c:pt>
                <c:pt idx="12">
                  <c:v>1020.017375</c:v>
                </c:pt>
                <c:pt idx="13">
                  <c:v>1020.017375</c:v>
                </c:pt>
                <c:pt idx="14">
                  <c:v>1020.017375</c:v>
                </c:pt>
                <c:pt idx="15">
                  <c:v>1020.017375</c:v>
                </c:pt>
                <c:pt idx="16">
                  <c:v>1020.017375</c:v>
                </c:pt>
                <c:pt idx="17">
                  <c:v>1020.017375</c:v>
                </c:pt>
                <c:pt idx="18">
                  <c:v>1020.017375</c:v>
                </c:pt>
                <c:pt idx="19">
                  <c:v>1020.017375</c:v>
                </c:pt>
                <c:pt idx="20">
                  <c:v>1020.017375</c:v>
                </c:pt>
                <c:pt idx="21">
                  <c:v>1020.017375</c:v>
                </c:pt>
                <c:pt idx="22">
                  <c:v>1020.017375</c:v>
                </c:pt>
                <c:pt idx="23">
                  <c:v>1020.017375</c:v>
                </c:pt>
              </c:numCache>
            </c:numRef>
          </c:val>
          <c:extLst>
            <c:ext xmlns:c16="http://schemas.microsoft.com/office/drawing/2014/chart" uri="{C3380CC4-5D6E-409C-BE32-E72D297353CC}">
              <c16:uniqueId val="{00000000-A107-49FD-8A37-124D9F75BBFB}"/>
            </c:ext>
          </c:extLst>
        </c:ser>
        <c:ser>
          <c:idx val="1"/>
          <c:order val="1"/>
          <c:tx>
            <c:strRef>
              <c:f>'7.2'!$Q$4</c:f>
              <c:strCache>
                <c:ptCount val="1"/>
                <c:pt idx="0">
                  <c:v>do ZP</c:v>
                </c:pt>
              </c:strCache>
            </c:strRef>
          </c:tx>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'7.2'!$Q$5:$Q$28</c:f>
              <c:numCache>
                <c:formatCode>0.0</c:formatCode>
                <c:ptCount val="24"/>
                <c:pt idx="0">
                  <c:v>-2.7624999999999997</c:v>
                </c:pt>
                <c:pt idx="1">
                  <c:v>-2.7624999999999997</c:v>
                </c:pt>
                <c:pt idx="2">
                  <c:v>-2.7624999999999997</c:v>
                </c:pt>
                <c:pt idx="3">
                  <c:v>-2.7624999999999997</c:v>
                </c:pt>
                <c:pt idx="4">
                  <c:v>-2.7624999999999997</c:v>
                </c:pt>
                <c:pt idx="5">
                  <c:v>-2.7624999999999997</c:v>
                </c:pt>
                <c:pt idx="6">
                  <c:v>-2.7624999999999997</c:v>
                </c:pt>
                <c:pt idx="7">
                  <c:v>-2.7624999999999997</c:v>
                </c:pt>
                <c:pt idx="8">
                  <c:v>-2.7624999999999997</c:v>
                </c:pt>
                <c:pt idx="9">
                  <c:v>-2.7624999999999997</c:v>
                </c:pt>
                <c:pt idx="10">
                  <c:v>-2.7624999999999997</c:v>
                </c:pt>
                <c:pt idx="11">
                  <c:v>-2.7624999999999997</c:v>
                </c:pt>
                <c:pt idx="12">
                  <c:v>-2.7624999999999997</c:v>
                </c:pt>
                <c:pt idx="13">
                  <c:v>-2.7624999999999997</c:v>
                </c:pt>
                <c:pt idx="14">
                  <c:v>-2.7624999999999997</c:v>
                </c:pt>
                <c:pt idx="15">
                  <c:v>-2.7624999999999997</c:v>
                </c:pt>
                <c:pt idx="16">
                  <c:v>-2.7624999999999997</c:v>
                </c:pt>
                <c:pt idx="17">
                  <c:v>-2.7624999999999997</c:v>
                </c:pt>
                <c:pt idx="18">
                  <c:v>-2.7624999999999997</c:v>
                </c:pt>
                <c:pt idx="19">
                  <c:v>-2.7624999999999997</c:v>
                </c:pt>
                <c:pt idx="20">
                  <c:v>-2.7624999999999997</c:v>
                </c:pt>
                <c:pt idx="21">
                  <c:v>-2.7624999999999997</c:v>
                </c:pt>
                <c:pt idx="22">
                  <c:v>-2.7624999999999997</c:v>
                </c:pt>
                <c:pt idx="23">
                  <c:v>-2.7624999999999997</c:v>
                </c:pt>
              </c:numCache>
            </c:numRef>
          </c:val>
          <c:extLst>
            <c:ext xmlns:c16="http://schemas.microsoft.com/office/drawing/2014/chart" uri="{C3380CC4-5D6E-409C-BE32-E72D297353CC}">
              <c16:uniqueId val="{0000000B-55EF-4E56-AA7E-20A9544F3F52}"/>
            </c:ext>
          </c:extLst>
        </c:ser>
        <c:dLbls>
          <c:showLegendKey val="0"/>
          <c:showVal val="0"/>
          <c:showCatName val="0"/>
          <c:showSerName val="0"/>
          <c:showPercent val="0"/>
          <c:showBubbleSize val="0"/>
        </c:dLbls>
        <c:gapWidth val="50"/>
        <c:overlap val="100"/>
        <c:axId val="169485056"/>
        <c:axId val="169486592"/>
      </c:barChart>
      <c:catAx>
        <c:axId val="169485056"/>
        <c:scaling>
          <c:orientation val="minMax"/>
        </c:scaling>
        <c:delete val="0"/>
        <c:axPos val="b"/>
        <c:numFmt formatCode="h:mm;@" sourceLinked="1"/>
        <c:majorTickMark val="out"/>
        <c:minorTickMark val="none"/>
        <c:tickLblPos val="low"/>
        <c:txPr>
          <a:bodyPr rot="-5400000" vert="horz"/>
          <a:lstStyle/>
          <a:p>
            <a:pPr>
              <a:defRPr/>
            </a:pPr>
            <a:endParaRPr lang="cs-CZ"/>
          </a:p>
        </c:txPr>
        <c:crossAx val="169486592"/>
        <c:crosses val="autoZero"/>
        <c:auto val="1"/>
        <c:lblAlgn val="ctr"/>
        <c:lblOffset val="100"/>
        <c:noMultiLvlLbl val="0"/>
      </c:catAx>
      <c:valAx>
        <c:axId val="169486592"/>
        <c:scaling>
          <c:orientation val="minMax"/>
        </c:scaling>
        <c:delete val="0"/>
        <c:axPos val="l"/>
        <c:majorGridlines/>
        <c:numFmt formatCode="#,##0" sourceLinked="0"/>
        <c:majorTickMark val="out"/>
        <c:minorTickMark val="none"/>
        <c:tickLblPos val="nextTo"/>
        <c:crossAx val="169485056"/>
        <c:crosses val="autoZero"/>
        <c:crossBetween val="between"/>
      </c:valAx>
    </c:plotArea>
    <c:legend>
      <c:legendPos val="b"/>
      <c:layout>
        <c:manualLayout>
          <c:xMode val="edge"/>
          <c:yMode val="edge"/>
          <c:x val="0"/>
          <c:y val="0.92660565987156362"/>
          <c:w val="0.2146025151764005"/>
          <c:h val="6.1362474188320942E-2"/>
        </c:manualLayout>
      </c:layout>
      <c:overlay val="0"/>
    </c:legend>
    <c:plotVisOnly val="1"/>
    <c:dispBlanksAs val="gap"/>
    <c:showDLblsOverMax val="0"/>
  </c:chart>
  <c:spPr>
    <a:ln>
      <a:noFill/>
    </a:ln>
  </c:spPr>
  <c:txPr>
    <a:bodyPr/>
    <a:lstStyle/>
    <a:p>
      <a:pPr>
        <a:defRPr sz="6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701081403826407E-2"/>
          <c:y val="8.6529087276074237E-2"/>
          <c:w val="0.94279063078050473"/>
          <c:h val="0.74520187849259767"/>
        </c:manualLayout>
      </c:layout>
      <c:barChart>
        <c:barDir val="col"/>
        <c:grouping val="clustered"/>
        <c:varyColors val="0"/>
        <c:ser>
          <c:idx val="0"/>
          <c:order val="0"/>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'7.2'!$R$5:$R$28</c:f>
              <c:numCache>
                <c:formatCode>0.0</c:formatCode>
                <c:ptCount val="24"/>
                <c:pt idx="0">
                  <c:v>13.077850053722882</c:v>
                </c:pt>
                <c:pt idx="1">
                  <c:v>13.148070053722881</c:v>
                </c:pt>
                <c:pt idx="2">
                  <c:v>13.55833005372288</c:v>
                </c:pt>
                <c:pt idx="3">
                  <c:v>13.825650053722882</c:v>
                </c:pt>
                <c:pt idx="4">
                  <c:v>14.14424005372288</c:v>
                </c:pt>
                <c:pt idx="5">
                  <c:v>14.072590053722882</c:v>
                </c:pt>
                <c:pt idx="6">
                  <c:v>13.845150053722879</c:v>
                </c:pt>
                <c:pt idx="7">
                  <c:v>13.380820053722882</c:v>
                </c:pt>
                <c:pt idx="8">
                  <c:v>13.00737005372288</c:v>
                </c:pt>
                <c:pt idx="9">
                  <c:v>13.209050053722882</c:v>
                </c:pt>
                <c:pt idx="10">
                  <c:v>13.13246005372288</c:v>
                </c:pt>
                <c:pt idx="11">
                  <c:v>13.436680053722883</c:v>
                </c:pt>
                <c:pt idx="12">
                  <c:v>13.035860053722882</c:v>
                </c:pt>
                <c:pt idx="13">
                  <c:v>13.469420053722883</c:v>
                </c:pt>
                <c:pt idx="14">
                  <c:v>13.122630053722881</c:v>
                </c:pt>
                <c:pt idx="15">
                  <c:v>12.783880053722882</c:v>
                </c:pt>
                <c:pt idx="16">
                  <c:v>12.200440053722881</c:v>
                </c:pt>
                <c:pt idx="17">
                  <c:v>12.391080053722881</c:v>
                </c:pt>
                <c:pt idx="18">
                  <c:v>12.427920053722881</c:v>
                </c:pt>
                <c:pt idx="19">
                  <c:v>12.578420053722878</c:v>
                </c:pt>
                <c:pt idx="20">
                  <c:v>12.543200053722883</c:v>
                </c:pt>
                <c:pt idx="21">
                  <c:v>12.73125005372288</c:v>
                </c:pt>
                <c:pt idx="22">
                  <c:v>13.004010053722883</c:v>
                </c:pt>
                <c:pt idx="23">
                  <c:v>13.169280053722879</c:v>
                </c:pt>
              </c:numCache>
            </c:numRef>
          </c:val>
          <c:extLst>
            <c:ext xmlns:c16="http://schemas.microsoft.com/office/drawing/2014/chart" uri="{C3380CC4-5D6E-409C-BE32-E72D297353CC}">
              <c16:uniqueId val="{00000000-1D23-40A0-A426-F123EAD21589}"/>
            </c:ext>
          </c:extLst>
        </c:ser>
        <c:dLbls>
          <c:showLegendKey val="0"/>
          <c:showVal val="0"/>
          <c:showCatName val="0"/>
          <c:showSerName val="0"/>
          <c:showPercent val="0"/>
          <c:showBubbleSize val="0"/>
        </c:dLbls>
        <c:gapWidth val="50"/>
        <c:overlap val="100"/>
        <c:axId val="169539072"/>
        <c:axId val="169540608"/>
      </c:barChart>
      <c:catAx>
        <c:axId val="169539072"/>
        <c:scaling>
          <c:orientation val="minMax"/>
        </c:scaling>
        <c:delete val="0"/>
        <c:axPos val="b"/>
        <c:numFmt formatCode="h:mm;@" sourceLinked="1"/>
        <c:majorTickMark val="out"/>
        <c:minorTickMark val="none"/>
        <c:tickLblPos val="low"/>
        <c:txPr>
          <a:bodyPr rot="-5400000" vert="horz"/>
          <a:lstStyle/>
          <a:p>
            <a:pPr>
              <a:defRPr/>
            </a:pPr>
            <a:endParaRPr lang="cs-CZ"/>
          </a:p>
        </c:txPr>
        <c:crossAx val="169540608"/>
        <c:crosses val="autoZero"/>
        <c:auto val="1"/>
        <c:lblAlgn val="ctr"/>
        <c:lblOffset val="100"/>
        <c:noMultiLvlLbl val="0"/>
      </c:catAx>
      <c:valAx>
        <c:axId val="169540608"/>
        <c:scaling>
          <c:orientation val="minMax"/>
          <c:max val="14"/>
          <c:min val="11"/>
        </c:scaling>
        <c:delete val="0"/>
        <c:axPos val="l"/>
        <c:majorGridlines/>
        <c:numFmt formatCode="#,##0.0" sourceLinked="0"/>
        <c:majorTickMark val="out"/>
        <c:minorTickMark val="none"/>
        <c:tickLblPos val="nextTo"/>
        <c:crossAx val="169539072"/>
        <c:crosses val="autoZero"/>
        <c:crossBetween val="between"/>
        <c:majorUnit val="0.5"/>
      </c:valAx>
    </c:plotArea>
    <c:plotVisOnly val="1"/>
    <c:dispBlanksAs val="gap"/>
    <c:showDLblsOverMax val="0"/>
  </c:chart>
  <c:spPr>
    <a:ln>
      <a:noFill/>
    </a:ln>
  </c:spPr>
  <c:txPr>
    <a:bodyPr/>
    <a:lstStyle/>
    <a:p>
      <a:pPr>
        <a:defRPr sz="600"/>
      </a:pPr>
      <a:endParaRPr lang="cs-CZ"/>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0613032702388525"/>
          <c:y val="1.9420289855072465E-2"/>
          <c:w val="0.76687851235512816"/>
          <c:h val="0.78596005934040869"/>
        </c:manualLayout>
      </c:layout>
      <c:lineChart>
        <c:grouping val="standard"/>
        <c:varyColors val="0"/>
        <c:ser>
          <c:idx val="0"/>
          <c:order val="0"/>
          <c:tx>
            <c:strRef>
              <c:f>'7.2'!$S$4</c:f>
              <c:strCache>
                <c:ptCount val="1"/>
                <c:pt idx="0">
                  <c:v>Spotřeba plynu v ČR</c:v>
                </c:pt>
              </c:strCache>
            </c:strRef>
          </c:tx>
          <c:spPr>
            <a:ln w="19050">
              <a:solidFill>
                <a:schemeClr val="accent1"/>
              </a:solidFill>
            </a:ln>
          </c:spPr>
          <c:marker>
            <c:symbol val="none"/>
          </c:marker>
          <c:dPt>
            <c:idx val="2"/>
            <c:bubble3D val="0"/>
            <c:extLst>
              <c:ext xmlns:c16="http://schemas.microsoft.com/office/drawing/2014/chart" uri="{C3380CC4-5D6E-409C-BE32-E72D297353CC}">
                <c16:uniqueId val="{00000000-D11E-4903-AB67-5BDE1E13719D}"/>
              </c:ext>
            </c:extLst>
          </c:dPt>
          <c:dPt>
            <c:idx val="3"/>
            <c:bubble3D val="0"/>
            <c:extLst>
              <c:ext xmlns:c16="http://schemas.microsoft.com/office/drawing/2014/chart" uri="{C3380CC4-5D6E-409C-BE32-E72D297353CC}">
                <c16:uniqueId val="{00000001-D11E-4903-AB67-5BDE1E13719D}"/>
              </c:ext>
            </c:extLst>
          </c:dPt>
          <c:dPt>
            <c:idx val="19"/>
            <c:bubble3D val="0"/>
            <c:extLst>
              <c:ext xmlns:c16="http://schemas.microsoft.com/office/drawing/2014/chart" uri="{C3380CC4-5D6E-409C-BE32-E72D297353CC}">
                <c16:uniqueId val="{00000002-D11E-4903-AB67-5BDE1E13719D}"/>
              </c:ext>
            </c:extLst>
          </c:dPt>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'7.2'!$S$5:$S$28</c:f>
              <c:numCache>
                <c:formatCode>0.0</c:formatCode>
                <c:ptCount val="24"/>
                <c:pt idx="0">
                  <c:v>2034.1877143319202</c:v>
                </c:pt>
                <c:pt idx="1">
                  <c:v>2199.9367143319205</c:v>
                </c:pt>
                <c:pt idx="2">
                  <c:v>2199.8237143319202</c:v>
                </c:pt>
                <c:pt idx="3">
                  <c:v>2138.2987143319201</c:v>
                </c:pt>
                <c:pt idx="4">
                  <c:v>1938.1807143319202</c:v>
                </c:pt>
                <c:pt idx="5">
                  <c:v>1739.5897143319203</c:v>
                </c:pt>
                <c:pt idx="6">
                  <c:v>1696.8317143319202</c:v>
                </c:pt>
                <c:pt idx="7">
                  <c:v>1644.4407143319202</c:v>
                </c:pt>
                <c:pt idx="8">
                  <c:v>1609.0267143319199</c:v>
                </c:pt>
                <c:pt idx="9">
                  <c:v>1716.4027143319204</c:v>
                </c:pt>
                <c:pt idx="10">
                  <c:v>1796.5427143319207</c:v>
                </c:pt>
                <c:pt idx="11">
                  <c:v>1888.7577143319199</c:v>
                </c:pt>
                <c:pt idx="12">
                  <c:v>1920.6387143319205</c:v>
                </c:pt>
                <c:pt idx="13">
                  <c:v>1932.6157143319199</c:v>
                </c:pt>
                <c:pt idx="14">
                  <c:v>1904.9657143319205</c:v>
                </c:pt>
                <c:pt idx="15">
                  <c:v>1794.1087143319201</c:v>
                </c:pt>
                <c:pt idx="16">
                  <c:v>1616.0857143319204</c:v>
                </c:pt>
                <c:pt idx="17">
                  <c:v>1495.5427143319203</c:v>
                </c:pt>
                <c:pt idx="18">
                  <c:v>1324.4817143319203</c:v>
                </c:pt>
                <c:pt idx="19">
                  <c:v>1321.6927143319201</c:v>
                </c:pt>
                <c:pt idx="20">
                  <c:v>1335.3107143319201</c:v>
                </c:pt>
                <c:pt idx="21">
                  <c:v>1376.5967143319203</c:v>
                </c:pt>
                <c:pt idx="22">
                  <c:v>1461.3517143319202</c:v>
                </c:pt>
                <c:pt idx="23">
                  <c:v>1761.8977143319203</c:v>
                </c:pt>
              </c:numCache>
            </c:numRef>
          </c:val>
          <c:smooth val="1"/>
          <c:extLst>
            <c:ext xmlns:c16="http://schemas.microsoft.com/office/drawing/2014/chart" uri="{C3380CC4-5D6E-409C-BE32-E72D297353CC}">
              <c16:uniqueId val="{00000003-D11E-4903-AB67-5BDE1E13719D}"/>
            </c:ext>
          </c:extLst>
        </c:ser>
        <c:dLbls>
          <c:showLegendKey val="0"/>
          <c:showVal val="0"/>
          <c:showCatName val="0"/>
          <c:showSerName val="0"/>
          <c:showPercent val="0"/>
          <c:showBubbleSize val="0"/>
        </c:dLbls>
        <c:marker val="1"/>
        <c:smooth val="0"/>
        <c:axId val="171302272"/>
        <c:axId val="172184704"/>
      </c:lineChart>
      <c:lineChart>
        <c:grouping val="standard"/>
        <c:varyColors val="0"/>
        <c:ser>
          <c:idx val="1"/>
          <c:order val="1"/>
          <c:tx>
            <c:strRef>
              <c:f>'7.2'!$T$4</c:f>
              <c:strCache>
                <c:ptCount val="1"/>
                <c:pt idx="0">
                  <c:v>Teplota ČR</c:v>
                </c:pt>
              </c:strCache>
            </c:strRef>
          </c:tx>
          <c:spPr>
            <a:ln w="19050" cmpd="sng">
              <a:solidFill>
                <a:schemeClr val="accent5"/>
              </a:solidFill>
              <a:prstDash val="solid"/>
            </a:ln>
          </c:spPr>
          <c:marker>
            <c:symbol val="none"/>
          </c:marker>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'7.2'!$T$5:$T$28</c:f>
              <c:numCache>
                <c:formatCode>0.0</c:formatCode>
                <c:ptCount val="24"/>
                <c:pt idx="0">
                  <c:v>-7.1</c:v>
                </c:pt>
                <c:pt idx="1">
                  <c:v>-6.9</c:v>
                </c:pt>
                <c:pt idx="2">
                  <c:v>-6.7</c:v>
                </c:pt>
                <c:pt idx="3">
                  <c:v>-6.3</c:v>
                </c:pt>
                <c:pt idx="4">
                  <c:v>-5.9</c:v>
                </c:pt>
                <c:pt idx="5">
                  <c:v>-5.5</c:v>
                </c:pt>
                <c:pt idx="6">
                  <c:v>-4.5999999999999996</c:v>
                </c:pt>
                <c:pt idx="7">
                  <c:v>-3.9</c:v>
                </c:pt>
                <c:pt idx="8">
                  <c:v>-3.6</c:v>
                </c:pt>
                <c:pt idx="9">
                  <c:v>-3.4</c:v>
                </c:pt>
                <c:pt idx="10">
                  <c:v>-3.8</c:v>
                </c:pt>
                <c:pt idx="11">
                  <c:v>-4.4000000000000004</c:v>
                </c:pt>
                <c:pt idx="12">
                  <c:v>-4.8</c:v>
                </c:pt>
                <c:pt idx="13">
                  <c:v>-5.0999999999999996</c:v>
                </c:pt>
                <c:pt idx="14">
                  <c:v>-5.4</c:v>
                </c:pt>
                <c:pt idx="15">
                  <c:v>-5.6</c:v>
                </c:pt>
                <c:pt idx="16">
                  <c:v>-5.9</c:v>
                </c:pt>
                <c:pt idx="17">
                  <c:v>-6.6</c:v>
                </c:pt>
                <c:pt idx="18">
                  <c:v>-6.9</c:v>
                </c:pt>
                <c:pt idx="19">
                  <c:v>-7.6</c:v>
                </c:pt>
                <c:pt idx="20">
                  <c:v>-8.1</c:v>
                </c:pt>
                <c:pt idx="21">
                  <c:v>-8.3000000000000007</c:v>
                </c:pt>
                <c:pt idx="22">
                  <c:v>-7.9</c:v>
                </c:pt>
                <c:pt idx="23">
                  <c:v>-7.4</c:v>
                </c:pt>
              </c:numCache>
            </c:numRef>
          </c:val>
          <c:smooth val="1"/>
          <c:extLst>
            <c:ext xmlns:c16="http://schemas.microsoft.com/office/drawing/2014/chart" uri="{C3380CC4-5D6E-409C-BE32-E72D297353CC}">
              <c16:uniqueId val="{00000004-D11E-4903-AB67-5BDE1E13719D}"/>
            </c:ext>
          </c:extLst>
        </c:ser>
        <c:dLbls>
          <c:showLegendKey val="0"/>
          <c:showVal val="0"/>
          <c:showCatName val="0"/>
          <c:showSerName val="0"/>
          <c:showPercent val="0"/>
          <c:showBubbleSize val="0"/>
        </c:dLbls>
        <c:marker val="1"/>
        <c:smooth val="0"/>
        <c:axId val="172186240"/>
        <c:axId val="172192128"/>
      </c:lineChart>
      <c:catAx>
        <c:axId val="171302272"/>
        <c:scaling>
          <c:orientation val="minMax"/>
        </c:scaling>
        <c:delete val="0"/>
        <c:axPos val="b"/>
        <c:numFmt formatCode="h:mm;@" sourceLinked="1"/>
        <c:majorTickMark val="out"/>
        <c:minorTickMark val="none"/>
        <c:tickLblPos val="nextTo"/>
        <c:txPr>
          <a:bodyPr rot="-5400000" vert="horz"/>
          <a:lstStyle/>
          <a:p>
            <a:pPr>
              <a:defRPr/>
            </a:pPr>
            <a:endParaRPr lang="cs-CZ"/>
          </a:p>
        </c:txPr>
        <c:crossAx val="172184704"/>
        <c:crosses val="autoZero"/>
        <c:auto val="1"/>
        <c:lblAlgn val="ctr"/>
        <c:lblOffset val="100"/>
        <c:noMultiLvlLbl val="0"/>
      </c:catAx>
      <c:valAx>
        <c:axId val="172184704"/>
        <c:scaling>
          <c:orientation val="minMax"/>
          <c:max val="2300"/>
          <c:min val="1200"/>
        </c:scaling>
        <c:delete val="0"/>
        <c:axPos val="l"/>
        <c:majorGridlines/>
        <c:numFmt formatCode="#,##0" sourceLinked="0"/>
        <c:majorTickMark val="out"/>
        <c:minorTickMark val="none"/>
        <c:tickLblPos val="nextTo"/>
        <c:txPr>
          <a:bodyPr rot="0" vert="horz"/>
          <a:lstStyle/>
          <a:p>
            <a:pPr>
              <a:defRPr/>
            </a:pPr>
            <a:endParaRPr lang="cs-CZ"/>
          </a:p>
        </c:txPr>
        <c:crossAx val="171302272"/>
        <c:crosses val="autoZero"/>
        <c:crossBetween val="midCat"/>
        <c:majorUnit val="100"/>
      </c:valAx>
      <c:catAx>
        <c:axId val="172186240"/>
        <c:scaling>
          <c:orientation val="minMax"/>
        </c:scaling>
        <c:delete val="1"/>
        <c:axPos val="b"/>
        <c:numFmt formatCode="h:mm;@" sourceLinked="1"/>
        <c:majorTickMark val="out"/>
        <c:minorTickMark val="none"/>
        <c:tickLblPos val="nextTo"/>
        <c:crossAx val="172192128"/>
        <c:crosses val="autoZero"/>
        <c:auto val="1"/>
        <c:lblAlgn val="ctr"/>
        <c:lblOffset val="100"/>
        <c:noMultiLvlLbl val="0"/>
      </c:catAx>
      <c:valAx>
        <c:axId val="172192128"/>
        <c:scaling>
          <c:orientation val="minMax"/>
          <c:max val="-1"/>
          <c:min val="-12"/>
        </c:scaling>
        <c:delete val="0"/>
        <c:axPos val="r"/>
        <c:title>
          <c:tx>
            <c:rich>
              <a:bodyPr/>
              <a:lstStyle/>
              <a:p>
                <a:pPr>
                  <a:defRPr b="0"/>
                </a:pPr>
                <a:r>
                  <a:rPr lang="cs-CZ" b="0"/>
                  <a:t>(°C)</a:t>
                </a:r>
              </a:p>
            </c:rich>
          </c:tx>
          <c:layout>
            <c:manualLayout>
              <c:xMode val="edge"/>
              <c:yMode val="edge"/>
              <c:x val="0.95868446322258483"/>
              <c:y val="0.39207577313705355"/>
            </c:manualLayout>
          </c:layout>
          <c:overlay val="0"/>
        </c:title>
        <c:numFmt formatCode="#,##0.0" sourceLinked="0"/>
        <c:majorTickMark val="out"/>
        <c:minorTickMark val="none"/>
        <c:tickLblPos val="nextTo"/>
        <c:txPr>
          <a:bodyPr rot="0" vert="horz"/>
          <a:lstStyle/>
          <a:p>
            <a:pPr>
              <a:defRPr/>
            </a:pPr>
            <a:endParaRPr lang="cs-CZ"/>
          </a:p>
        </c:txPr>
        <c:crossAx val="172186240"/>
        <c:crosses val="max"/>
        <c:crossBetween val="midCat"/>
        <c:majorUnit val="1"/>
      </c:valAx>
    </c:plotArea>
    <c:legend>
      <c:legendPos val="b"/>
      <c:layout>
        <c:manualLayout>
          <c:xMode val="edge"/>
          <c:yMode val="edge"/>
          <c:x val="1.0336695484962268E-4"/>
          <c:y val="0.93081958233481688"/>
          <c:w val="0.54904700295999753"/>
          <c:h val="6.9180417665183139E-2"/>
        </c:manualLayout>
      </c:layout>
      <c:overlay val="0"/>
      <c:spPr>
        <a:ln>
          <a:noFill/>
        </a:ln>
      </c:spPr>
    </c:legend>
    <c:plotVisOnly val="1"/>
    <c:dispBlanksAs val="gap"/>
    <c:showDLblsOverMax val="0"/>
  </c:chart>
  <c:spPr>
    <a:ln>
      <a:noFill/>
    </a:ln>
  </c:spPr>
  <c:txPr>
    <a:bodyPr/>
    <a:lstStyle/>
    <a:p>
      <a:pPr>
        <a:defRPr sz="600">
          <a:latin typeface="+mn-lt"/>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229441895722965E-2"/>
          <c:y val="5.8966334970825963E-2"/>
          <c:w val="0.93677055810427701"/>
          <c:h val="0.69982423912871838"/>
        </c:manualLayout>
      </c:layout>
      <c:barChart>
        <c:barDir val="col"/>
        <c:grouping val="clustered"/>
        <c:varyColors val="0"/>
        <c:ser>
          <c:idx val="0"/>
          <c:order val="0"/>
          <c:tx>
            <c:strRef>
              <c:f>'7.5'!$Q$30</c:f>
              <c:strCache>
                <c:ptCount val="1"/>
                <c:pt idx="0">
                  <c:v>Maximum</c:v>
                </c:pt>
              </c:strCache>
            </c:strRef>
          </c:tx>
          <c:spPr>
            <a:solidFill>
              <a:schemeClr val="tx2"/>
            </a:solidFill>
            <a:ln>
              <a:noFill/>
            </a:ln>
            <a:effectLst/>
          </c:spPr>
          <c:invertIfNegative val="0"/>
          <c:dPt>
            <c:idx val="0"/>
            <c:invertIfNegative val="0"/>
            <c:bubble3D val="0"/>
            <c:extLst>
              <c:ext xmlns:c16="http://schemas.microsoft.com/office/drawing/2014/chart" uri="{C3380CC4-5D6E-409C-BE32-E72D297353CC}">
                <c16:uniqueId val="{00000000-C812-4D6C-B24A-BC868EA854AE}"/>
              </c:ext>
            </c:extLst>
          </c:dPt>
          <c:dPt>
            <c:idx val="1"/>
            <c:invertIfNegative val="0"/>
            <c:bubble3D val="0"/>
            <c:extLst>
              <c:ext xmlns:c16="http://schemas.microsoft.com/office/drawing/2014/chart" uri="{C3380CC4-5D6E-409C-BE32-E72D297353CC}">
                <c16:uniqueId val="{00000002-C812-4D6C-B24A-BC868EA854AE}"/>
              </c:ext>
            </c:extLst>
          </c:dPt>
          <c:dPt>
            <c:idx val="2"/>
            <c:invertIfNegative val="0"/>
            <c:bubble3D val="0"/>
            <c:extLst>
              <c:ext xmlns:c16="http://schemas.microsoft.com/office/drawing/2014/chart" uri="{C3380CC4-5D6E-409C-BE32-E72D297353CC}">
                <c16:uniqueId val="{00000004-C812-4D6C-B24A-BC868EA854AE}"/>
              </c:ext>
            </c:extLst>
          </c:dPt>
          <c:dPt>
            <c:idx val="3"/>
            <c:invertIfNegative val="0"/>
            <c:bubble3D val="0"/>
            <c:extLst>
              <c:ext xmlns:c16="http://schemas.microsoft.com/office/drawing/2014/chart" uri="{C3380CC4-5D6E-409C-BE32-E72D297353CC}">
                <c16:uniqueId val="{00000006-C812-4D6C-B24A-BC868EA854AE}"/>
              </c:ext>
            </c:extLst>
          </c:dPt>
          <c:dPt>
            <c:idx val="4"/>
            <c:invertIfNegative val="0"/>
            <c:bubble3D val="0"/>
            <c:extLst>
              <c:ext xmlns:c16="http://schemas.microsoft.com/office/drawing/2014/chart" uri="{C3380CC4-5D6E-409C-BE32-E72D297353CC}">
                <c16:uniqueId val="{00000008-C812-4D6C-B24A-BC868EA854AE}"/>
              </c:ext>
            </c:extLst>
          </c:dPt>
          <c:dPt>
            <c:idx val="5"/>
            <c:invertIfNegative val="0"/>
            <c:bubble3D val="0"/>
            <c:extLst>
              <c:ext xmlns:c16="http://schemas.microsoft.com/office/drawing/2014/chart" uri="{C3380CC4-5D6E-409C-BE32-E72D297353CC}">
                <c16:uniqueId val="{0000000A-C812-4D6C-B24A-BC868EA854AE}"/>
              </c:ext>
            </c:extLst>
          </c:dPt>
          <c:dPt>
            <c:idx val="6"/>
            <c:invertIfNegative val="0"/>
            <c:bubble3D val="0"/>
            <c:extLst>
              <c:ext xmlns:c16="http://schemas.microsoft.com/office/drawing/2014/chart" uri="{C3380CC4-5D6E-409C-BE32-E72D297353CC}">
                <c16:uniqueId val="{0000000C-C812-4D6C-B24A-BC868EA854AE}"/>
              </c:ext>
            </c:extLst>
          </c:dPt>
          <c:dPt>
            <c:idx val="7"/>
            <c:invertIfNegative val="0"/>
            <c:bubble3D val="0"/>
            <c:extLst>
              <c:ext xmlns:c16="http://schemas.microsoft.com/office/drawing/2014/chart" uri="{C3380CC4-5D6E-409C-BE32-E72D297353CC}">
                <c16:uniqueId val="{0000000E-C812-4D6C-B24A-BC868EA854AE}"/>
              </c:ext>
            </c:extLst>
          </c:dPt>
          <c:dPt>
            <c:idx val="8"/>
            <c:invertIfNegative val="0"/>
            <c:bubble3D val="0"/>
            <c:extLst>
              <c:ext xmlns:c16="http://schemas.microsoft.com/office/drawing/2014/chart" uri="{C3380CC4-5D6E-409C-BE32-E72D297353CC}">
                <c16:uniqueId val="{00000010-C812-4D6C-B24A-BC868EA854AE}"/>
              </c:ext>
            </c:extLst>
          </c:dPt>
          <c:dPt>
            <c:idx val="9"/>
            <c:invertIfNegative val="0"/>
            <c:bubble3D val="0"/>
            <c:extLst>
              <c:ext xmlns:c16="http://schemas.microsoft.com/office/drawing/2014/chart" uri="{C3380CC4-5D6E-409C-BE32-E72D297353CC}">
                <c16:uniqueId val="{00000012-C812-4D6C-B24A-BC868EA854AE}"/>
              </c:ext>
            </c:extLst>
          </c:dPt>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numRef>
              <c:f>'7.5'!$P$31:$P$40</c:f>
              <c:numCache>
                <c:formatCode>m/d/yyyy</c:formatCode>
                <c:ptCount val="10"/>
                <c:pt idx="0">
                  <c:v>42388</c:v>
                </c:pt>
                <c:pt idx="1">
                  <c:v>42754</c:v>
                </c:pt>
                <c:pt idx="2">
                  <c:v>43158</c:v>
                </c:pt>
                <c:pt idx="3">
                  <c:v>43488</c:v>
                </c:pt>
                <c:pt idx="4">
                  <c:v>43851</c:v>
                </c:pt>
                <c:pt idx="5">
                  <c:v>44238</c:v>
                </c:pt>
                <c:pt idx="6">
                  <c:v>44572</c:v>
                </c:pt>
                <c:pt idx="7">
                  <c:v>44964</c:v>
                </c:pt>
                <c:pt idx="8">
                  <c:v>45300</c:v>
                </c:pt>
                <c:pt idx="9">
                  <c:v>45705</c:v>
                </c:pt>
              </c:numCache>
            </c:numRef>
          </c:cat>
          <c:val>
            <c:numRef>
              <c:f>'7.5'!$Q$31:$Q$40</c:f>
              <c:numCache>
                <c:formatCode>#\ ##0.0</c:formatCode>
                <c:ptCount val="10"/>
                <c:pt idx="0">
                  <c:v>2349.5470119980396</c:v>
                </c:pt>
                <c:pt idx="1">
                  <c:v>2638.7143164624217</c:v>
                </c:pt>
                <c:pt idx="2">
                  <c:v>2726.900301839607</c:v>
                </c:pt>
                <c:pt idx="3">
                  <c:v>2426.2663006680923</c:v>
                </c:pt>
                <c:pt idx="4">
                  <c:v>2143.1190236858765</c:v>
                </c:pt>
                <c:pt idx="5">
                  <c:v>2582.3774134241321</c:v>
                </c:pt>
                <c:pt idx="6">
                  <c:v>2107.0183501547185</c:v>
                </c:pt>
                <c:pt idx="7">
                  <c:v>2104.3595790431691</c:v>
                </c:pt>
                <c:pt idx="8">
                  <c:v>2234.5540125596954</c:v>
                </c:pt>
                <c:pt idx="9">
                  <c:v>2202.7277143319202</c:v>
                </c:pt>
              </c:numCache>
            </c:numRef>
          </c:val>
          <c:extLst>
            <c:ext xmlns:c16="http://schemas.microsoft.com/office/drawing/2014/chart" uri="{C3380CC4-5D6E-409C-BE32-E72D297353CC}">
              <c16:uniqueId val="{00000013-C812-4D6C-B24A-BC868EA854AE}"/>
            </c:ext>
          </c:extLst>
        </c:ser>
        <c:dLbls>
          <c:showLegendKey val="0"/>
          <c:showVal val="0"/>
          <c:showCatName val="0"/>
          <c:showSerName val="0"/>
          <c:showPercent val="0"/>
          <c:showBubbleSize val="0"/>
        </c:dLbls>
        <c:gapWidth val="50"/>
        <c:axId val="171209856"/>
        <c:axId val="171211392"/>
      </c:barChart>
      <c:catAx>
        <c:axId val="171209856"/>
        <c:scaling>
          <c:orientation val="minMax"/>
        </c:scaling>
        <c:delete val="0"/>
        <c:axPos val="b"/>
        <c:numFmt formatCode="m/d/yy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71211392"/>
        <c:crosses val="autoZero"/>
        <c:auto val="0"/>
        <c:lblAlgn val="ctr"/>
        <c:lblOffset val="100"/>
        <c:tickLblSkip val="1"/>
        <c:noMultiLvlLbl val="0"/>
      </c:catAx>
      <c:valAx>
        <c:axId val="171211392"/>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1209856"/>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8.2599257225411671E-2"/>
          <c:y val="2.0928158543406069E-2"/>
          <c:w val="0.87608644020362003"/>
          <c:h val="0.90433423136661784"/>
        </c:manualLayout>
      </c:layout>
      <c:areaChart>
        <c:grouping val="standard"/>
        <c:varyColors val="0"/>
        <c:ser>
          <c:idx val="0"/>
          <c:order val="0"/>
          <c:tx>
            <c:strRef>
              <c:f>'3.1'!$S$5</c:f>
              <c:strCache>
                <c:ptCount val="1"/>
                <c:pt idx="0">
                  <c:v>Spotřeba zemního plynu v ČR</c:v>
                </c:pt>
              </c:strCache>
            </c:strRef>
          </c:tx>
          <c:spPr>
            <a:solidFill>
              <a:schemeClr val="accent1"/>
            </a:solidFill>
            <a:ln w="19050">
              <a:noFill/>
            </a:ln>
          </c:spPr>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'3.1'!$S$6:$S$370</c:f>
              <c:numCache>
                <c:formatCode>#,##0</c:formatCode>
                <c:ptCount val="365"/>
                <c:pt idx="0">
                  <c:v>31286.515078509296</c:v>
                </c:pt>
                <c:pt idx="1">
                  <c:v>35125.016451967676</c:v>
                </c:pt>
                <c:pt idx="2">
                  <c:v>32884.814705555873</c:v>
                </c:pt>
                <c:pt idx="3">
                  <c:v>32024.582675430182</c:v>
                </c:pt>
                <c:pt idx="4">
                  <c:v>33563.371060207159</c:v>
                </c:pt>
                <c:pt idx="5">
                  <c:v>33398.078055863843</c:v>
                </c:pt>
                <c:pt idx="6">
                  <c:v>33298.767030335912</c:v>
                </c:pt>
                <c:pt idx="7">
                  <c:v>32997.42488665464</c:v>
                </c:pt>
                <c:pt idx="8">
                  <c:v>32398.381889438962</c:v>
                </c:pt>
                <c:pt idx="9">
                  <c:v>34699.986867293279</c:v>
                </c:pt>
                <c:pt idx="10">
                  <c:v>31476.636097024191</c:v>
                </c:pt>
                <c:pt idx="11">
                  <c:v>33603.262855864967</c:v>
                </c:pt>
                <c:pt idx="12">
                  <c:v>39573.317805393526</c:v>
                </c:pt>
                <c:pt idx="13">
                  <c:v>37899.730475737553</c:v>
                </c:pt>
                <c:pt idx="14">
                  <c:v>38270.89658359599</c:v>
                </c:pt>
                <c:pt idx="15">
                  <c:v>36883.267708472944</c:v>
                </c:pt>
                <c:pt idx="16">
                  <c:v>37484.929657178196</c:v>
                </c:pt>
                <c:pt idx="17">
                  <c:v>33723.518885732061</c:v>
                </c:pt>
                <c:pt idx="18">
                  <c:v>34548.490946254948</c:v>
                </c:pt>
                <c:pt idx="19">
                  <c:v>40962.50650330916</c:v>
                </c:pt>
                <c:pt idx="20">
                  <c:v>39631.434257690002</c:v>
                </c:pt>
                <c:pt idx="21">
                  <c:v>39382.124602597833</c:v>
                </c:pt>
                <c:pt idx="22">
                  <c:v>35212.268189255585</c:v>
                </c:pt>
                <c:pt idx="23">
                  <c:v>32145.929073140542</c:v>
                </c:pt>
                <c:pt idx="24">
                  <c:v>26770.240453676055</c:v>
                </c:pt>
                <c:pt idx="25">
                  <c:v>27182.130772141998</c:v>
                </c:pt>
                <c:pt idx="26">
                  <c:v>28706.724022596707</c:v>
                </c:pt>
                <c:pt idx="27">
                  <c:v>28193.773643706794</c:v>
                </c:pt>
                <c:pt idx="28">
                  <c:v>28712.281919511919</c:v>
                </c:pt>
                <c:pt idx="29">
                  <c:v>30960.566468337471</c:v>
                </c:pt>
                <c:pt idx="30">
                  <c:v>31122.176246780717</c:v>
                </c:pt>
                <c:pt idx="31">
                  <c:v>29772.477812644487</c:v>
                </c:pt>
                <c:pt idx="32">
                  <c:v>32079.172817446739</c:v>
                </c:pt>
                <c:pt idx="33">
                  <c:v>37775.755256108809</c:v>
                </c:pt>
                <c:pt idx="34">
                  <c:v>36798.349986493064</c:v>
                </c:pt>
                <c:pt idx="35">
                  <c:v>36446.06688822405</c:v>
                </c:pt>
                <c:pt idx="36">
                  <c:v>35526.562704046439</c:v>
                </c:pt>
                <c:pt idx="37">
                  <c:v>32525.44176678986</c:v>
                </c:pt>
                <c:pt idx="38">
                  <c:v>29510.042640038653</c:v>
                </c:pt>
                <c:pt idx="39">
                  <c:v>30237.283613354895</c:v>
                </c:pt>
                <c:pt idx="40">
                  <c:v>32973.866900991256</c:v>
                </c:pt>
                <c:pt idx="41">
                  <c:v>33377.464774745873</c:v>
                </c:pt>
                <c:pt idx="42">
                  <c:v>37348.388633904338</c:v>
                </c:pt>
                <c:pt idx="43">
                  <c:v>38143.778911142363</c:v>
                </c:pt>
                <c:pt idx="44">
                  <c:v>39975.220266892225</c:v>
                </c:pt>
                <c:pt idx="45">
                  <c:v>35820.157896976576</c:v>
                </c:pt>
                <c:pt idx="46">
                  <c:v>36790.948436273611</c:v>
                </c:pt>
                <c:pt idx="47">
                  <c:v>41847.308143966082</c:v>
                </c:pt>
                <c:pt idx="48">
                  <c:v>40640.749095421248</c:v>
                </c:pt>
                <c:pt idx="49">
                  <c:v>39509.485535436965</c:v>
                </c:pt>
                <c:pt idx="50">
                  <c:v>37433.854241254136</c:v>
                </c:pt>
                <c:pt idx="51">
                  <c:v>34966.63237420802</c:v>
                </c:pt>
                <c:pt idx="52">
                  <c:v>29732.130984107978</c:v>
                </c:pt>
                <c:pt idx="53">
                  <c:v>30614.544278360834</c:v>
                </c:pt>
                <c:pt idx="54">
                  <c:v>29768.66713343744</c:v>
                </c:pt>
                <c:pt idx="55">
                  <c:v>31677.703505821974</c:v>
                </c:pt>
                <c:pt idx="56">
                  <c:v>30294.678819188328</c:v>
                </c:pt>
                <c:pt idx="57">
                  <c:v>30338.803945207554</c:v>
                </c:pt>
                <c:pt idx="58">
                  <c:v>30012.229479500063</c:v>
                </c:pt>
                <c:pt idx="59">
                  <c:v>26290.572331429528</c:v>
                </c:pt>
                <c:pt idx="60">
                  <c:v>26253.257024196879</c:v>
                </c:pt>
                <c:pt idx="61">
                  <c:v>30028.865641190612</c:v>
                </c:pt>
                <c:pt idx="62">
                  <c:v>29200.273325671049</c:v>
                </c:pt>
                <c:pt idx="63">
                  <c:v>26008.802977808282</c:v>
                </c:pt>
                <c:pt idx="64">
                  <c:v>23738.737102812538</c:v>
                </c:pt>
                <c:pt idx="65">
                  <c:v>23820.659147286671</c:v>
                </c:pt>
                <c:pt idx="66">
                  <c:v>19143.703880731115</c:v>
                </c:pt>
                <c:pt idx="67">
                  <c:v>19851.77921252872</c:v>
                </c:pt>
                <c:pt idx="68">
                  <c:v>21603.813875988533</c:v>
                </c:pt>
                <c:pt idx="69">
                  <c:v>23164.602335611911</c:v>
                </c:pt>
                <c:pt idx="70">
                  <c:v>24136.451609134016</c:v>
                </c:pt>
                <c:pt idx="71">
                  <c:v>27467.327344684072</c:v>
                </c:pt>
                <c:pt idx="72">
                  <c:v>28256.932491010059</c:v>
                </c:pt>
                <c:pt idx="73">
                  <c:v>24532.149704167001</c:v>
                </c:pt>
                <c:pt idx="74">
                  <c:v>24764.17774115127</c:v>
                </c:pt>
                <c:pt idx="75">
                  <c:v>31623.828156839045</c:v>
                </c:pt>
                <c:pt idx="76">
                  <c:v>30957.670610159963</c:v>
                </c:pt>
                <c:pt idx="77">
                  <c:v>29091.718191177326</c:v>
                </c:pt>
                <c:pt idx="78">
                  <c:v>27099.356984582511</c:v>
                </c:pt>
                <c:pt idx="79">
                  <c:v>23046.76712516636</c:v>
                </c:pt>
                <c:pt idx="80">
                  <c:v>18169.857122668156</c:v>
                </c:pt>
                <c:pt idx="81">
                  <c:v>20905.439373833164</c:v>
                </c:pt>
                <c:pt idx="82">
                  <c:v>23880.402211434182</c:v>
                </c:pt>
                <c:pt idx="83">
                  <c:v>21609.482808855093</c:v>
                </c:pt>
                <c:pt idx="84">
                  <c:v>23262.298723094573</c:v>
                </c:pt>
                <c:pt idx="85">
                  <c:v>22991.116004793908</c:v>
                </c:pt>
                <c:pt idx="86">
                  <c:v>20761.936909667878</c:v>
                </c:pt>
                <c:pt idx="87">
                  <c:v>17261.510912017278</c:v>
                </c:pt>
                <c:pt idx="88">
                  <c:v>18200.64971812745</c:v>
                </c:pt>
                <c:pt idx="89">
                  <c:v>23871.294237848848</c:v>
                </c:pt>
                <c:pt idx="90">
                  <c:v>23568.847929837721</c:v>
                </c:pt>
                <c:pt idx="91">
                  <c:v>20787.14752266552</c:v>
                </c:pt>
                <c:pt idx="92">
                  <c:v>20739.058670171606</c:v>
                </c:pt>
                <c:pt idx="93">
                  <c:v>17808.654175025087</c:v>
                </c:pt>
                <c:pt idx="94">
                  <c:v>17283.253105261771</c:v>
                </c:pt>
                <c:pt idx="95">
                  <c:v>23223.894603728895</c:v>
                </c:pt>
                <c:pt idx="96">
                  <c:v>27233.046081407407</c:v>
                </c:pt>
                <c:pt idx="97">
                  <c:v>26054.847012063434</c:v>
                </c:pt>
                <c:pt idx="98">
                  <c:v>22953.972416891127</c:v>
                </c:pt>
                <c:pt idx="99">
                  <c:v>23062.78284053375</c:v>
                </c:pt>
                <c:pt idx="100">
                  <c:v>20842.265911012753</c:v>
                </c:pt>
                <c:pt idx="101">
                  <c:v>14458.529028191842</c:v>
                </c:pt>
                <c:pt idx="102">
                  <c:v>14356.514676000883</c:v>
                </c:pt>
                <c:pt idx="103">
                  <c:v>15280.594315714534</c:v>
                </c:pt>
                <c:pt idx="104">
                  <c:v>15508.295382551172</c:v>
                </c:pt>
                <c:pt idx="105">
                  <c:v>13387.408374039776</c:v>
                </c:pt>
                <c:pt idx="106">
                  <c:v>11855.429748502227</c:v>
                </c:pt>
                <c:pt idx="107">
                  <c:v>12504.136107488441</c:v>
                </c:pt>
                <c:pt idx="108">
                  <c:v>12147.837691997735</c:v>
                </c:pt>
                <c:pt idx="109">
                  <c:v>11138.47184283862</c:v>
                </c:pt>
                <c:pt idx="110">
                  <c:v>12237.123170341902</c:v>
                </c:pt>
                <c:pt idx="111">
                  <c:v>14890.666040871589</c:v>
                </c:pt>
                <c:pt idx="112">
                  <c:v>14408.697697293945</c:v>
                </c:pt>
                <c:pt idx="113">
                  <c:v>14518.485447643672</c:v>
                </c:pt>
                <c:pt idx="114">
                  <c:v>15302.248454936303</c:v>
                </c:pt>
                <c:pt idx="115">
                  <c:v>12023.580705424261</c:v>
                </c:pt>
                <c:pt idx="116">
                  <c:v>13433.836124739577</c:v>
                </c:pt>
                <c:pt idx="117">
                  <c:v>15364.581439325133</c:v>
                </c:pt>
                <c:pt idx="118">
                  <c:v>14355.878512725089</c:v>
                </c:pt>
                <c:pt idx="119">
                  <c:v>12168.099103167151</c:v>
                </c:pt>
                <c:pt idx="120">
                  <c:v>10162.362811378995</c:v>
                </c:pt>
                <c:pt idx="121">
                  <c:v>10560.489069104093</c:v>
                </c:pt>
                <c:pt idx="122">
                  <c:v>7933.6316601445014</c:v>
                </c:pt>
                <c:pt idx="123">
                  <c:v>10146.051452838077</c:v>
                </c:pt>
                <c:pt idx="124">
                  <c:v>14785.51891603512</c:v>
                </c:pt>
                <c:pt idx="125">
                  <c:v>16799.849990405502</c:v>
                </c:pt>
                <c:pt idx="126">
                  <c:v>16420.175235984636</c:v>
                </c:pt>
                <c:pt idx="127">
                  <c:v>16030.389889073642</c:v>
                </c:pt>
                <c:pt idx="128">
                  <c:v>14747.229805456751</c:v>
                </c:pt>
                <c:pt idx="129">
                  <c:v>11774.694448638294</c:v>
                </c:pt>
                <c:pt idx="130">
                  <c:v>12174.939241313652</c:v>
                </c:pt>
                <c:pt idx="131">
                  <c:v>15379.311345141934</c:v>
                </c:pt>
                <c:pt idx="132">
                  <c:v>15557.502925911029</c:v>
                </c:pt>
                <c:pt idx="133">
                  <c:v>13161.49147781859</c:v>
                </c:pt>
                <c:pt idx="134">
                  <c:v>14939.439482696851</c:v>
                </c:pt>
                <c:pt idx="135">
                  <c:v>15419.180616953248</c:v>
                </c:pt>
                <c:pt idx="136">
                  <c:v>12731.357140813285</c:v>
                </c:pt>
                <c:pt idx="137">
                  <c:v>15392.15995525717</c:v>
                </c:pt>
                <c:pt idx="138">
                  <c:v>18097.904697033948</c:v>
                </c:pt>
                <c:pt idx="139">
                  <c:v>15207.545992478805</c:v>
                </c:pt>
                <c:pt idx="140">
                  <c:v>12112.747203746061</c:v>
                </c:pt>
                <c:pt idx="141">
                  <c:v>15656.357474393501</c:v>
                </c:pt>
                <c:pt idx="142">
                  <c:v>15047.169559439662</c:v>
                </c:pt>
                <c:pt idx="143">
                  <c:v>11404.328144127403</c:v>
                </c:pt>
                <c:pt idx="144">
                  <c:v>11782.072696377334</c:v>
                </c:pt>
                <c:pt idx="145">
                  <c:v>13830.674446605528</c:v>
                </c:pt>
                <c:pt idx="146">
                  <c:v>12377.142208974115</c:v>
                </c:pt>
                <c:pt idx="147">
                  <c:v>12972.554591339409</c:v>
                </c:pt>
                <c:pt idx="148">
                  <c:v>11976.38538834805</c:v>
                </c:pt>
                <c:pt idx="149">
                  <c:v>11482.89180957558</c:v>
                </c:pt>
                <c:pt idx="150">
                  <c:v>8580.3386367702278</c:v>
                </c:pt>
                <c:pt idx="151">
                  <c:v>8308.2466167074435</c:v>
                </c:pt>
                <c:pt idx="152">
                  <c:v>11800.191565164616</c:v>
                </c:pt>
                <c:pt idx="153">
                  <c:v>10975.952984049723</c:v>
                </c:pt>
                <c:pt idx="154">
                  <c:v>10236.882464665352</c:v>
                </c:pt>
                <c:pt idx="155">
                  <c:v>10403.172042111557</c:v>
                </c:pt>
                <c:pt idx="156">
                  <c:v>9030.7125409840592</c:v>
                </c:pt>
                <c:pt idx="157">
                  <c:v>7853.5139942453425</c:v>
                </c:pt>
                <c:pt idx="158">
                  <c:v>9288.9091407951473</c:v>
                </c:pt>
                <c:pt idx="159">
                  <c:v>11618.80534774337</c:v>
                </c:pt>
                <c:pt idx="160">
                  <c:v>11041.015924682579</c:v>
                </c:pt>
                <c:pt idx="161">
                  <c:v>11468.374176806597</c:v>
                </c:pt>
                <c:pt idx="162">
                  <c:v>11050.462700988046</c:v>
                </c:pt>
                <c:pt idx="163">
                  <c:v>10800.500310905674</c:v>
                </c:pt>
                <c:pt idx="164">
                  <c:v>7730.0924188347035</c:v>
                </c:pt>
                <c:pt idx="165">
                  <c:v>8073.5077359542775</c:v>
                </c:pt>
                <c:pt idx="166">
                  <c:v>10718.822417817659</c:v>
                </c:pt>
                <c:pt idx="167">
                  <c:v>10969.848761529207</c:v>
                </c:pt>
                <c:pt idx="168">
                  <c:v>10483.540890896733</c:v>
                </c:pt>
                <c:pt idx="169">
                  <c:v>10285.07076386908</c:v>
                </c:pt>
                <c:pt idx="170">
                  <c:v>10148.633767570725</c:v>
                </c:pt>
                <c:pt idx="171">
                  <c:v>8607.3460764507581</c:v>
                </c:pt>
                <c:pt idx="172">
                  <c:v>8099.5592576320323</c:v>
                </c:pt>
                <c:pt idx="173">
                  <c:v>10729.648271318834</c:v>
                </c:pt>
                <c:pt idx="174">
                  <c:v>10972.791919157276</c:v>
                </c:pt>
                <c:pt idx="175">
                  <c:v>11644.111718098056</c:v>
                </c:pt>
                <c:pt idx="176">
                  <c:v>10600.608751552929</c:v>
                </c:pt>
                <c:pt idx="177">
                  <c:v>10091.842444457703</c:v>
                </c:pt>
                <c:pt idx="178">
                  <c:v>7728.6985351112808</c:v>
                </c:pt>
                <c:pt idx="179">
                  <c:v>7508.3036550539146</c:v>
                </c:pt>
                <c:pt idx="180">
                  <c:v>11140.035188813323</c:v>
                </c:pt>
                <c:pt idx="181">
                  <c:v>11611.907014934766</c:v>
                </c:pt>
                <c:pt idx="182">
                  <c:v>10719.475449528685</c:v>
                </c:pt>
                <c:pt idx="183">
                  <c:v>10918.874489281881</c:v>
                </c:pt>
                <c:pt idx="184">
                  <c:v>10513.866908101721</c:v>
                </c:pt>
                <c:pt idx="185">
                  <c:v>8361.6552564600734</c:v>
                </c:pt>
                <c:pt idx="186">
                  <c:v>9124.5877984175677</c:v>
                </c:pt>
                <c:pt idx="187">
                  <c:v>11188.968260184021</c:v>
                </c:pt>
                <c:pt idx="188">
                  <c:v>10557.54387633539</c:v>
                </c:pt>
                <c:pt idx="189">
                  <c:v>10639.213472577836</c:v>
                </c:pt>
                <c:pt idx="190">
                  <c:v>10554.801199454008</c:v>
                </c:pt>
                <c:pt idx="191">
                  <c:v>9706.3900003587041</c:v>
                </c:pt>
                <c:pt idx="192">
                  <c:v>8892.2856955086245</c:v>
                </c:pt>
                <c:pt idx="193">
                  <c:v>9046.2201766154012</c:v>
                </c:pt>
                <c:pt idx="194">
                  <c:v>9683.6872961891422</c:v>
                </c:pt>
                <c:pt idx="195">
                  <c:v>9504.9276100716706</c:v>
                </c:pt>
                <c:pt idx="196">
                  <c:v>10022.50979579163</c:v>
                </c:pt>
                <c:pt idx="197">
                  <c:v>10427.199794001357</c:v>
                </c:pt>
                <c:pt idx="198">
                  <c:v>9787.2314141965562</c:v>
                </c:pt>
                <c:pt idx="199">
                  <c:v>6606.7509093122299</c:v>
                </c:pt>
                <c:pt idx="200">
                  <c:v>7568.1194322580377</c:v>
                </c:pt>
                <c:pt idx="201">
                  <c:v>9559.9451669918417</c:v>
                </c:pt>
                <c:pt idx="202">
                  <c:v>9733.9118807657287</c:v>
                </c:pt>
                <c:pt idx="203">
                  <c:v>9595.1066098541669</c:v>
                </c:pt>
                <c:pt idx="204">
                  <c:v>10491.346683716236</c:v>
                </c:pt>
                <c:pt idx="205">
                  <c:v>9793.7527119362894</c:v>
                </c:pt>
                <c:pt idx="206">
                  <c:v>7898.1436057627016</c:v>
                </c:pt>
                <c:pt idx="207">
                  <c:v>7152.9709085267623</c:v>
                </c:pt>
                <c:pt idx="208">
                  <c:v>8521.7535194436314</c:v>
                </c:pt>
                <c:pt idx="209">
                  <c:v>8926.2611466067647</c:v>
                </c:pt>
                <c:pt idx="210">
                  <c:v>8885.6897881432651</c:v>
                </c:pt>
                <c:pt idx="211">
                  <c:v>8899.9498171113937</c:v>
                </c:pt>
                <c:pt idx="212">
                  <c:v>8027.0250197092</c:v>
                </c:pt>
                <c:pt idx="213">
                  <c:v>6826.7428214690071</c:v>
                </c:pt>
                <c:pt idx="214">
                  <c:v>6938.3388033395331</c:v>
                </c:pt>
                <c:pt idx="215">
                  <c:v>8474.7146643944507</c:v>
                </c:pt>
                <c:pt idx="216">
                  <c:v>8540.0888913823346</c:v>
                </c:pt>
                <c:pt idx="217">
                  <c:v>9770.8057488265458</c:v>
                </c:pt>
                <c:pt idx="218">
                  <c:v>9323.764342387607</c:v>
                </c:pt>
                <c:pt idx="219">
                  <c:v>9609.9191208202628</c:v>
                </c:pt>
                <c:pt idx="220">
                  <c:v>7452.3549723698397</c:v>
                </c:pt>
                <c:pt idx="221">
                  <c:v>7845.5267955436084</c:v>
                </c:pt>
                <c:pt idx="222">
                  <c:v>10136.059601431514</c:v>
                </c:pt>
                <c:pt idx="223">
                  <c:v>10146.800657672795</c:v>
                </c:pt>
                <c:pt idx="224">
                  <c:v>10443.54052378965</c:v>
                </c:pt>
                <c:pt idx="225">
                  <c:v>9701.080302608585</c:v>
                </c:pt>
                <c:pt idx="226">
                  <c:v>8673.3439022909079</c:v>
                </c:pt>
                <c:pt idx="227">
                  <c:v>6930.7974490808429</c:v>
                </c:pt>
                <c:pt idx="228">
                  <c:v>7484.3751806455839</c:v>
                </c:pt>
                <c:pt idx="229">
                  <c:v>9014.6590299427608</c:v>
                </c:pt>
                <c:pt idx="230">
                  <c:v>9379.3728806346626</c:v>
                </c:pt>
                <c:pt idx="231">
                  <c:v>9156.901482907524</c:v>
                </c:pt>
                <c:pt idx="232">
                  <c:v>8929.8707122865108</c:v>
                </c:pt>
                <c:pt idx="233">
                  <c:v>8521.0883361186079</c:v>
                </c:pt>
                <c:pt idx="234">
                  <c:v>7419.2180376000633</c:v>
                </c:pt>
                <c:pt idx="235">
                  <c:v>8051.9266786488779</c:v>
                </c:pt>
                <c:pt idx="236">
                  <c:v>9441.5171810187021</c:v>
                </c:pt>
                <c:pt idx="237">
                  <c:v>9555.1338563075224</c:v>
                </c:pt>
                <c:pt idx="238">
                  <c:v>9720.0435558773388</c:v>
                </c:pt>
                <c:pt idx="239">
                  <c:v>9354.0310147534638</c:v>
                </c:pt>
                <c:pt idx="240">
                  <c:v>8763.2389665178398</c:v>
                </c:pt>
                <c:pt idx="241">
                  <c:v>7127.6273350019883</c:v>
                </c:pt>
                <c:pt idx="242">
                  <c:v>7657.2474230098842</c:v>
                </c:pt>
                <c:pt idx="243">
                  <c:v>9550.031048889794</c:v>
                </c:pt>
                <c:pt idx="244">
                  <c:v>9713.9269737917148</c:v>
                </c:pt>
                <c:pt idx="245">
                  <c:v>9572.7568814167244</c:v>
                </c:pt>
                <c:pt idx="246">
                  <c:v>9515.2842907982376</c:v>
                </c:pt>
                <c:pt idx="247">
                  <c:v>8822.3721402746814</c:v>
                </c:pt>
                <c:pt idx="248">
                  <c:v>7323.1253244423951</c:v>
                </c:pt>
                <c:pt idx="249">
                  <c:v>7978.851833148844</c:v>
                </c:pt>
                <c:pt idx="250">
                  <c:v>10054.603822115518</c:v>
                </c:pt>
                <c:pt idx="251">
                  <c:v>10122.690654540351</c:v>
                </c:pt>
                <c:pt idx="252">
                  <c:v>10178.379997087028</c:v>
                </c:pt>
                <c:pt idx="253">
                  <c:v>9437.8422957503371</c:v>
                </c:pt>
                <c:pt idx="254">
                  <c:v>9239.9415627465987</c:v>
                </c:pt>
                <c:pt idx="255">
                  <c:v>7520.8990293263387</c:v>
                </c:pt>
                <c:pt idx="256">
                  <c:v>8186.8206175776486</c:v>
                </c:pt>
                <c:pt idx="257">
                  <c:v>9729.8403980532348</c:v>
                </c:pt>
                <c:pt idx="258">
                  <c:v>10265.184265731079</c:v>
                </c:pt>
                <c:pt idx="259">
                  <c:v>10962.8860496987</c:v>
                </c:pt>
                <c:pt idx="260">
                  <c:v>10994.465344612296</c:v>
                </c:pt>
                <c:pt idx="261">
                  <c:v>9993.705038080192</c:v>
                </c:pt>
                <c:pt idx="262">
                  <c:v>7843.0446797203113</c:v>
                </c:pt>
                <c:pt idx="263">
                  <c:v>8413.3269407218304</c:v>
                </c:pt>
                <c:pt idx="264">
                  <c:v>11037.721999288009</c:v>
                </c:pt>
                <c:pt idx="265">
                  <c:v>12460.547613398869</c:v>
                </c:pt>
                <c:pt idx="266">
                  <c:v>13418.243624912575</c:v>
                </c:pt>
                <c:pt idx="267">
                  <c:v>15049.444418170455</c:v>
                </c:pt>
                <c:pt idx="268">
                  <c:v>14740.688884647159</c:v>
                </c:pt>
                <c:pt idx="269">
                  <c:v>11812.876126650062</c:v>
                </c:pt>
                <c:pt idx="270">
                  <c:v>12011.751581960194</c:v>
                </c:pt>
                <c:pt idx="271">
                  <c:v>16344.790211791806</c:v>
                </c:pt>
                <c:pt idx="272">
                  <c:v>17969.291971732109</c:v>
                </c:pt>
                <c:pt idx="273">
                  <c:v>19580.838529038716</c:v>
                </c:pt>
                <c:pt idx="274">
                  <c:v>20319.347602470043</c:v>
                </c:pt>
                <c:pt idx="275">
                  <c:v>20089.025699690828</c:v>
                </c:pt>
                <c:pt idx="276">
                  <c:v>17803.718755143207</c:v>
                </c:pt>
                <c:pt idx="277">
                  <c:v>17633.879850317509</c:v>
                </c:pt>
                <c:pt idx="278">
                  <c:v>19851.838860069522</c:v>
                </c:pt>
                <c:pt idx="279">
                  <c:v>19303.6334575115</c:v>
                </c:pt>
                <c:pt idx="280">
                  <c:v>17951.078507147784</c:v>
                </c:pt>
                <c:pt idx="281">
                  <c:v>17280.214277389525</c:v>
                </c:pt>
                <c:pt idx="282">
                  <c:v>17461.373097428786</c:v>
                </c:pt>
                <c:pt idx="283">
                  <c:v>14727.247675021759</c:v>
                </c:pt>
                <c:pt idx="284">
                  <c:v>15391.380163510226</c:v>
                </c:pt>
                <c:pt idx="285">
                  <c:v>18562.548674515056</c:v>
                </c:pt>
                <c:pt idx="286">
                  <c:v>20353.409388511071</c:v>
                </c:pt>
                <c:pt idx="287">
                  <c:v>20218.751216481745</c:v>
                </c:pt>
                <c:pt idx="288">
                  <c:v>19563.176926047552</c:v>
                </c:pt>
                <c:pt idx="289">
                  <c:v>18857.684128219578</c:v>
                </c:pt>
                <c:pt idx="290">
                  <c:v>18522.678540918852</c:v>
                </c:pt>
                <c:pt idx="291">
                  <c:v>20323.093866245388</c:v>
                </c:pt>
                <c:pt idx="292">
                  <c:v>22393.171467716256</c:v>
                </c:pt>
                <c:pt idx="293">
                  <c:v>20498.651133258161</c:v>
                </c:pt>
                <c:pt idx="294">
                  <c:v>20367.898596891238</c:v>
                </c:pt>
                <c:pt idx="295">
                  <c:v>18966.067579540329</c:v>
                </c:pt>
                <c:pt idx="296">
                  <c:v>20871.986531866631</c:v>
                </c:pt>
                <c:pt idx="297">
                  <c:v>19918.735321030053</c:v>
                </c:pt>
                <c:pt idx="298">
                  <c:v>20108.524393400716</c:v>
                </c:pt>
                <c:pt idx="299">
                  <c:v>23065.487034265407</c:v>
                </c:pt>
                <c:pt idx="300">
                  <c:v>21507.220116459972</c:v>
                </c:pt>
                <c:pt idx="301">
                  <c:v>20665.426783604802</c:v>
                </c:pt>
                <c:pt idx="302">
                  <c:v>21612.347459771619</c:v>
                </c:pt>
                <c:pt idx="303">
                  <c:v>21719.28225353605</c:v>
                </c:pt>
                <c:pt idx="304">
                  <c:v>17543.933057475606</c:v>
                </c:pt>
                <c:pt idx="305">
                  <c:v>18071.784305816895</c:v>
                </c:pt>
                <c:pt idx="306">
                  <c:v>21756.3350840649</c:v>
                </c:pt>
                <c:pt idx="307">
                  <c:v>22308.775723864339</c:v>
                </c:pt>
                <c:pt idx="308">
                  <c:v>23362.341792724812</c:v>
                </c:pt>
                <c:pt idx="309">
                  <c:v>23177.522079707163</c:v>
                </c:pt>
                <c:pt idx="310">
                  <c:v>22579.435996841217</c:v>
                </c:pt>
                <c:pt idx="311">
                  <c:v>20800.603886859979</c:v>
                </c:pt>
                <c:pt idx="312">
                  <c:v>21908.544107140664</c:v>
                </c:pt>
                <c:pt idx="313">
                  <c:v>24518.538584281599</c:v>
                </c:pt>
                <c:pt idx="314">
                  <c:v>24900.299336235134</c:v>
                </c:pt>
                <c:pt idx="315">
                  <c:v>25505.084541572367</c:v>
                </c:pt>
                <c:pt idx="316">
                  <c:v>26065.912552604907</c:v>
                </c:pt>
                <c:pt idx="317">
                  <c:v>25250.966313261481</c:v>
                </c:pt>
                <c:pt idx="318">
                  <c:v>21643.837857324837</c:v>
                </c:pt>
                <c:pt idx="319">
                  <c:v>20756.977757147426</c:v>
                </c:pt>
                <c:pt idx="320">
                  <c:v>24595.239549395508</c:v>
                </c:pt>
                <c:pt idx="321">
                  <c:v>29233.326245009379</c:v>
                </c:pt>
                <c:pt idx="322">
                  <c:v>31017.01392485229</c:v>
                </c:pt>
                <c:pt idx="323">
                  <c:v>31916.582742800321</c:v>
                </c:pt>
                <c:pt idx="324">
                  <c:v>33513.996551049706</c:v>
                </c:pt>
                <c:pt idx="325">
                  <c:v>31185.307036665534</c:v>
                </c:pt>
                <c:pt idx="326">
                  <c:v>33266.140510849051</c:v>
                </c:pt>
                <c:pt idx="327">
                  <c:v>34985.083111465043</c:v>
                </c:pt>
                <c:pt idx="328">
                  <c:v>33958.207279445531</c:v>
                </c:pt>
                <c:pt idx="329">
                  <c:v>34425.54584516256</c:v>
                </c:pt>
                <c:pt idx="330">
                  <c:v>34377.269498074456</c:v>
                </c:pt>
                <c:pt idx="331">
                  <c:v>34076.697039507926</c:v>
                </c:pt>
                <c:pt idx="332">
                  <c:v>29485.7593763066</c:v>
                </c:pt>
                <c:pt idx="333">
                  <c:v>29883.625050865703</c:v>
                </c:pt>
                <c:pt idx="334">
                  <c:v>32249.981204786476</c:v>
                </c:pt>
                <c:pt idx="335">
                  <c:v>32412.85593670603</c:v>
                </c:pt>
                <c:pt idx="336">
                  <c:v>32035.323554668266</c:v>
                </c:pt>
                <c:pt idx="337">
                  <c:v>30525.34777074878</c:v>
                </c:pt>
                <c:pt idx="338">
                  <c:v>28844.51493081349</c:v>
                </c:pt>
                <c:pt idx="339">
                  <c:v>25777.281711111515</c:v>
                </c:pt>
                <c:pt idx="340">
                  <c:v>25156.264247640822</c:v>
                </c:pt>
                <c:pt idx="341">
                  <c:v>26277.400846984594</c:v>
                </c:pt>
                <c:pt idx="342">
                  <c:v>24789.892747093316</c:v>
                </c:pt>
                <c:pt idx="343">
                  <c:v>26403.125211008082</c:v>
                </c:pt>
                <c:pt idx="344">
                  <c:v>27829.25800228833</c:v>
                </c:pt>
                <c:pt idx="345">
                  <c:v>30515.361085870689</c:v>
                </c:pt>
                <c:pt idx="346">
                  <c:v>29171.667053297708</c:v>
                </c:pt>
                <c:pt idx="347">
                  <c:v>29262.365323065693</c:v>
                </c:pt>
                <c:pt idx="348">
                  <c:v>34826.935810305193</c:v>
                </c:pt>
                <c:pt idx="349">
                  <c:v>36526.84421124147</c:v>
                </c:pt>
                <c:pt idx="350">
                  <c:v>35323.475375840797</c:v>
                </c:pt>
                <c:pt idx="351">
                  <c:v>33681.970278203582</c:v>
                </c:pt>
                <c:pt idx="352">
                  <c:v>31794.463546561539</c:v>
                </c:pt>
                <c:pt idx="353">
                  <c:v>29474.165476935395</c:v>
                </c:pt>
                <c:pt idx="354">
                  <c:v>28562.884679516912</c:v>
                </c:pt>
                <c:pt idx="355">
                  <c:v>30301.557757399016</c:v>
                </c:pt>
                <c:pt idx="356">
                  <c:v>29635.836022357857</c:v>
                </c:pt>
                <c:pt idx="357">
                  <c:v>29158.846485816037</c:v>
                </c:pt>
                <c:pt idx="358">
                  <c:v>30670.503078342037</c:v>
                </c:pt>
                <c:pt idx="359">
                  <c:v>30875.769958303252</c:v>
                </c:pt>
                <c:pt idx="360">
                  <c:v>29970.180259444671</c:v>
                </c:pt>
                <c:pt idx="361">
                  <c:v>30436.815928875927</c:v>
                </c:pt>
                <c:pt idx="362">
                  <c:v>31758.964782797648</c:v>
                </c:pt>
                <c:pt idx="363">
                  <c:v>32285.182456839004</c:v>
                </c:pt>
                <c:pt idx="364">
                  <c:v>31908.986891911023</c:v>
                </c:pt>
              </c:numCache>
            </c:numRef>
          </c:val>
          <c:extLst>
            <c:ext xmlns:c16="http://schemas.microsoft.com/office/drawing/2014/chart" uri="{C3380CC4-5D6E-409C-BE32-E72D297353CC}">
              <c16:uniqueId val="{00000000-D09C-4460-B9DD-57855C15EDF5}"/>
            </c:ext>
          </c:extLst>
        </c:ser>
        <c:dLbls>
          <c:showLegendKey val="0"/>
          <c:showVal val="0"/>
          <c:showCatName val="0"/>
          <c:showSerName val="0"/>
          <c:showPercent val="0"/>
          <c:showBubbleSize val="0"/>
        </c:dLbls>
        <c:axId val="161075584"/>
        <c:axId val="161077120"/>
      </c:areaChart>
      <c:dateAx>
        <c:axId val="161075584"/>
        <c:scaling>
          <c:orientation val="minMax"/>
        </c:scaling>
        <c:delete val="0"/>
        <c:axPos val="b"/>
        <c:numFmt formatCode="d/m;@" sourceLinked="1"/>
        <c:majorTickMark val="out"/>
        <c:minorTickMark val="none"/>
        <c:tickLblPos val="low"/>
        <c:txPr>
          <a:bodyPr rot="0" vert="horz"/>
          <a:lstStyle/>
          <a:p>
            <a:pPr>
              <a:defRPr/>
            </a:pPr>
            <a:endParaRPr lang="cs-CZ"/>
          </a:p>
        </c:txPr>
        <c:crossAx val="161077120"/>
        <c:crosses val="autoZero"/>
        <c:auto val="1"/>
        <c:lblOffset val="100"/>
        <c:baseTimeUnit val="days"/>
        <c:majorUnit val="1"/>
        <c:majorTimeUnit val="months"/>
      </c:dateAx>
      <c:valAx>
        <c:axId val="161077120"/>
        <c:scaling>
          <c:orientation val="minMax"/>
          <c:max val="50000"/>
        </c:scaling>
        <c:delete val="0"/>
        <c:axPos val="l"/>
        <c:majorGridlines/>
        <c:numFmt formatCode="#,##0" sourceLinked="0"/>
        <c:majorTickMark val="out"/>
        <c:minorTickMark val="none"/>
        <c:tickLblPos val="nextTo"/>
        <c:crossAx val="161075584"/>
        <c:crosses val="autoZero"/>
        <c:crossBetween val="midCat"/>
        <c:minorUnit val="20"/>
      </c:valAx>
    </c:plotArea>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49330576102229E-2"/>
          <c:y val="5.4624446179671028E-2"/>
          <c:w val="0.93525066942389778"/>
          <c:h val="0.61240690481152615"/>
        </c:manualLayout>
      </c:layout>
      <c:barChart>
        <c:barDir val="col"/>
        <c:grouping val="percentStacked"/>
        <c:varyColors val="0"/>
        <c:ser>
          <c:idx val="0"/>
          <c:order val="0"/>
          <c:tx>
            <c:strRef>
              <c:f>'7.5'!$O$52</c:f>
              <c:strCache>
                <c:ptCount val="1"/>
                <c:pt idx="0">
                  <c:v>Tok plynu ze zahraničí pro ČR</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0-777B-46E0-849E-7970188DC777}"/>
              </c:ext>
            </c:extLst>
          </c:dPt>
          <c:dPt>
            <c:idx val="1"/>
            <c:invertIfNegative val="0"/>
            <c:bubble3D val="0"/>
            <c:extLst>
              <c:ext xmlns:c16="http://schemas.microsoft.com/office/drawing/2014/chart" uri="{C3380CC4-5D6E-409C-BE32-E72D297353CC}">
                <c16:uniqueId val="{00000001-777B-46E0-849E-7970188DC777}"/>
              </c:ext>
            </c:extLst>
          </c:dPt>
          <c:dPt>
            <c:idx val="2"/>
            <c:invertIfNegative val="0"/>
            <c:bubble3D val="0"/>
            <c:extLst>
              <c:ext xmlns:c16="http://schemas.microsoft.com/office/drawing/2014/chart" uri="{C3380CC4-5D6E-409C-BE32-E72D297353CC}">
                <c16:uniqueId val="{00000002-777B-46E0-849E-7970188DC777}"/>
              </c:ext>
            </c:extLst>
          </c:dPt>
          <c:dPt>
            <c:idx val="3"/>
            <c:invertIfNegative val="0"/>
            <c:bubble3D val="0"/>
            <c:extLst>
              <c:ext xmlns:c16="http://schemas.microsoft.com/office/drawing/2014/chart" uri="{C3380CC4-5D6E-409C-BE32-E72D297353CC}">
                <c16:uniqueId val="{00000003-777B-46E0-849E-7970188DC777}"/>
              </c:ext>
            </c:extLst>
          </c:dPt>
          <c:dPt>
            <c:idx val="4"/>
            <c:invertIfNegative val="0"/>
            <c:bubble3D val="0"/>
            <c:extLst>
              <c:ext xmlns:c16="http://schemas.microsoft.com/office/drawing/2014/chart" uri="{C3380CC4-5D6E-409C-BE32-E72D297353CC}">
                <c16:uniqueId val="{00000004-777B-46E0-849E-7970188DC777}"/>
              </c:ext>
            </c:extLst>
          </c:dPt>
          <c:dPt>
            <c:idx val="5"/>
            <c:invertIfNegative val="0"/>
            <c:bubble3D val="0"/>
            <c:extLst>
              <c:ext xmlns:c16="http://schemas.microsoft.com/office/drawing/2014/chart" uri="{C3380CC4-5D6E-409C-BE32-E72D297353CC}">
                <c16:uniqueId val="{00000005-777B-46E0-849E-7970188DC777}"/>
              </c:ext>
            </c:extLst>
          </c:dPt>
          <c:dPt>
            <c:idx val="6"/>
            <c:invertIfNegative val="0"/>
            <c:bubble3D val="0"/>
            <c:extLst>
              <c:ext xmlns:c16="http://schemas.microsoft.com/office/drawing/2014/chart" uri="{C3380CC4-5D6E-409C-BE32-E72D297353CC}">
                <c16:uniqueId val="{00000006-777B-46E0-849E-7970188DC777}"/>
              </c:ext>
            </c:extLst>
          </c:dPt>
          <c:dPt>
            <c:idx val="7"/>
            <c:invertIfNegative val="0"/>
            <c:bubble3D val="0"/>
            <c:extLst>
              <c:ext xmlns:c16="http://schemas.microsoft.com/office/drawing/2014/chart" uri="{C3380CC4-5D6E-409C-BE32-E72D297353CC}">
                <c16:uniqueId val="{00000007-777B-46E0-849E-7970188DC777}"/>
              </c:ext>
            </c:extLst>
          </c:dPt>
          <c:dPt>
            <c:idx val="8"/>
            <c:invertIfNegative val="0"/>
            <c:bubble3D val="0"/>
            <c:extLst>
              <c:ext xmlns:c16="http://schemas.microsoft.com/office/drawing/2014/chart" uri="{C3380CC4-5D6E-409C-BE32-E72D297353CC}">
                <c16:uniqueId val="{00000008-777B-46E0-849E-7970188DC777}"/>
              </c:ext>
            </c:extLst>
          </c:dPt>
          <c:dPt>
            <c:idx val="9"/>
            <c:invertIfNegative val="0"/>
            <c:bubble3D val="0"/>
            <c:extLst>
              <c:ext xmlns:c16="http://schemas.microsoft.com/office/drawing/2014/chart" uri="{C3380CC4-5D6E-409C-BE32-E72D297353CC}">
                <c16:uniqueId val="{00000009-777B-46E0-849E-7970188DC777}"/>
              </c:ext>
            </c:extLst>
          </c:dPt>
          <c:dLbls>
            <c:numFmt formatCode="0.0%" sourceLinked="0"/>
            <c:spPr>
              <a:noFill/>
              <a:ln>
                <a:noFill/>
              </a:ln>
              <a:effectLst/>
            </c:spPr>
            <c:txPr>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42388</c:v>
                </c:pt>
                <c:pt idx="1">
                  <c:v>42754</c:v>
                </c:pt>
                <c:pt idx="2">
                  <c:v>43158</c:v>
                </c:pt>
                <c:pt idx="3">
                  <c:v>43488</c:v>
                </c:pt>
                <c:pt idx="4">
                  <c:v>43851</c:v>
                </c:pt>
                <c:pt idx="5">
                  <c:v>44238</c:v>
                </c:pt>
                <c:pt idx="6">
                  <c:v>44572</c:v>
                </c:pt>
                <c:pt idx="7">
                  <c:v>44964</c:v>
                </c:pt>
                <c:pt idx="8">
                  <c:v>45300</c:v>
                </c:pt>
                <c:pt idx="9">
                  <c:v>45705</c:v>
                </c:pt>
              </c:numCache>
            </c:numRef>
          </c:cat>
          <c:val>
            <c:numRef>
              <c:f>'7.5'!$P$52:$Y$52</c:f>
              <c:numCache>
                <c:formatCode>0.0%</c:formatCode>
                <c:ptCount val="10"/>
                <c:pt idx="0">
                  <c:v>0.27984707021991378</c:v>
                </c:pt>
                <c:pt idx="1">
                  <c:v>0.32234559266571217</c:v>
                </c:pt>
                <c:pt idx="2">
                  <c:v>0.25734838732124837</c:v>
                </c:pt>
                <c:pt idx="3">
                  <c:v>0.43337288696091975</c:v>
                </c:pt>
                <c:pt idx="4">
                  <c:v>0.36693460573805597</c:v>
                </c:pt>
                <c:pt idx="5">
                  <c:v>0.17055041971872384</c:v>
                </c:pt>
                <c:pt idx="6">
                  <c:v>0.19086117959692683</c:v>
                </c:pt>
                <c:pt idx="7">
                  <c:v>0.13407868731821063</c:v>
                </c:pt>
                <c:pt idx="8">
                  <c:v>0.22741699888045111</c:v>
                </c:pt>
                <c:pt idx="9">
                  <c:v>0.31666484276302098</c:v>
                </c:pt>
              </c:numCache>
            </c:numRef>
          </c:val>
          <c:extLst>
            <c:ext xmlns:c16="http://schemas.microsoft.com/office/drawing/2014/chart" uri="{C3380CC4-5D6E-409C-BE32-E72D297353CC}">
              <c16:uniqueId val="{0000000A-777B-46E0-849E-7970188DC777}"/>
            </c:ext>
          </c:extLst>
        </c:ser>
        <c:ser>
          <c:idx val="1"/>
          <c:order val="1"/>
          <c:tx>
            <c:strRef>
              <c:f>'7.5'!$O$53</c:f>
              <c:strCache>
                <c:ptCount val="1"/>
                <c:pt idx="0">
                  <c:v>Tok plynu ze zásobníků plynu pro ČR</c:v>
                </c:pt>
              </c:strCache>
            </c:strRef>
          </c:tx>
          <c:spPr>
            <a:solidFill>
              <a:schemeClr val="accent5"/>
            </a:solidFill>
          </c:spPr>
          <c:invertIfNegative val="0"/>
          <c:dLbls>
            <c:spPr>
              <a:noFill/>
              <a:ln>
                <a:noFill/>
              </a:ln>
              <a:effectLst/>
            </c:spPr>
            <c:txPr>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42388</c:v>
                </c:pt>
                <c:pt idx="1">
                  <c:v>42754</c:v>
                </c:pt>
                <c:pt idx="2">
                  <c:v>43158</c:v>
                </c:pt>
                <c:pt idx="3">
                  <c:v>43488</c:v>
                </c:pt>
                <c:pt idx="4">
                  <c:v>43851</c:v>
                </c:pt>
                <c:pt idx="5">
                  <c:v>44238</c:v>
                </c:pt>
                <c:pt idx="6">
                  <c:v>44572</c:v>
                </c:pt>
                <c:pt idx="7">
                  <c:v>44964</c:v>
                </c:pt>
                <c:pt idx="8">
                  <c:v>45300</c:v>
                </c:pt>
                <c:pt idx="9">
                  <c:v>45705</c:v>
                </c:pt>
              </c:numCache>
            </c:numRef>
          </c:cat>
          <c:val>
            <c:numRef>
              <c:f>'7.5'!$P$53:$Y$53</c:f>
              <c:numCache>
                <c:formatCode>0.0%</c:formatCode>
                <c:ptCount val="10"/>
                <c:pt idx="0">
                  <c:v>0.71198499556874617</c:v>
                </c:pt>
                <c:pt idx="1">
                  <c:v>0.66979236696238109</c:v>
                </c:pt>
                <c:pt idx="2">
                  <c:v>0.73646184892662048</c:v>
                </c:pt>
                <c:pt idx="3">
                  <c:v>0.55930126247398226</c:v>
                </c:pt>
                <c:pt idx="4">
                  <c:v>0.62408025937480893</c:v>
                </c:pt>
                <c:pt idx="5">
                  <c:v>0.82364969094938889</c:v>
                </c:pt>
                <c:pt idx="6">
                  <c:v>0.79945847475567089</c:v>
                </c:pt>
                <c:pt idx="7">
                  <c:v>0.85751610718855953</c:v>
                </c:pt>
                <c:pt idx="8">
                  <c:v>0.76630036271608115</c:v>
                </c:pt>
                <c:pt idx="9">
                  <c:v>0.67464605011269796</c:v>
                </c:pt>
              </c:numCache>
            </c:numRef>
          </c:val>
          <c:extLst>
            <c:ext xmlns:c16="http://schemas.microsoft.com/office/drawing/2014/chart" uri="{C3380CC4-5D6E-409C-BE32-E72D297353CC}">
              <c16:uniqueId val="{0000000B-777B-46E0-849E-7970188DC777}"/>
            </c:ext>
          </c:extLst>
        </c:ser>
        <c:ser>
          <c:idx val="2"/>
          <c:order val="2"/>
          <c:tx>
            <c:strRef>
              <c:f>'7.5'!$O$54</c:f>
              <c:strCache>
                <c:ptCount val="1"/>
                <c:pt idx="0">
                  <c:v>Výroba plynu v ČR</c:v>
                </c:pt>
              </c:strCache>
            </c:strRef>
          </c:tx>
          <c:spPr>
            <a:solidFill>
              <a:schemeClr val="tx1"/>
            </a:solidFill>
          </c:spPr>
          <c:invertIfNegative val="0"/>
          <c:dLbls>
            <c:spPr>
              <a:noFill/>
              <a:ln>
                <a:noFill/>
              </a:ln>
              <a:effectLst/>
            </c:spPr>
            <c:txPr>
              <a:bodyPr/>
              <a:lstStyle/>
              <a:p>
                <a:pPr>
                  <a:defRPr>
                    <a:solidFill>
                      <a:sysClr val="windowText" lastClr="000000"/>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42388</c:v>
                </c:pt>
                <c:pt idx="1">
                  <c:v>42754</c:v>
                </c:pt>
                <c:pt idx="2">
                  <c:v>43158</c:v>
                </c:pt>
                <c:pt idx="3">
                  <c:v>43488</c:v>
                </c:pt>
                <c:pt idx="4">
                  <c:v>43851</c:v>
                </c:pt>
                <c:pt idx="5">
                  <c:v>44238</c:v>
                </c:pt>
                <c:pt idx="6">
                  <c:v>44572</c:v>
                </c:pt>
                <c:pt idx="7">
                  <c:v>44964</c:v>
                </c:pt>
                <c:pt idx="8">
                  <c:v>45300</c:v>
                </c:pt>
                <c:pt idx="9">
                  <c:v>45705</c:v>
                </c:pt>
              </c:numCache>
            </c:numRef>
          </c:cat>
          <c:val>
            <c:numRef>
              <c:f>'7.5'!$P$54:$Y$54</c:f>
              <c:numCache>
                <c:formatCode>0.0%</c:formatCode>
                <c:ptCount val="10"/>
                <c:pt idx="0">
                  <c:v>8.1679342113398865E-3</c:v>
                </c:pt>
                <c:pt idx="1">
                  <c:v>7.8620403719066694E-3</c:v>
                </c:pt>
                <c:pt idx="2">
                  <c:v>6.1897637521311014E-3</c:v>
                </c:pt>
                <c:pt idx="3">
                  <c:v>7.3258505650981402E-3</c:v>
                </c:pt>
                <c:pt idx="4">
                  <c:v>8.9851348871352547E-3</c:v>
                </c:pt>
                <c:pt idx="5">
                  <c:v>5.7998893318873127E-3</c:v>
                </c:pt>
                <c:pt idx="6">
                  <c:v>9.6803456474023157E-3</c:v>
                </c:pt>
                <c:pt idx="7">
                  <c:v>8.4052054932297355E-3</c:v>
                </c:pt>
                <c:pt idx="8">
                  <c:v>6.2826384034678096E-3</c:v>
                </c:pt>
                <c:pt idx="9">
                  <c:v>8.6891071242810123E-3</c:v>
                </c:pt>
              </c:numCache>
            </c:numRef>
          </c:val>
          <c:extLst>
            <c:ext xmlns:c16="http://schemas.microsoft.com/office/drawing/2014/chart" uri="{C3380CC4-5D6E-409C-BE32-E72D297353CC}">
              <c16:uniqueId val="{0000000C-777B-46E0-849E-7970188DC777}"/>
            </c:ext>
          </c:extLst>
        </c:ser>
        <c:dLbls>
          <c:showLegendKey val="0"/>
          <c:showVal val="0"/>
          <c:showCatName val="0"/>
          <c:showSerName val="0"/>
          <c:showPercent val="0"/>
          <c:showBubbleSize val="0"/>
        </c:dLbls>
        <c:gapWidth val="50"/>
        <c:overlap val="100"/>
        <c:axId val="172824832"/>
        <c:axId val="172847104"/>
      </c:barChart>
      <c:catAx>
        <c:axId val="172824832"/>
        <c:scaling>
          <c:orientation val="minMax"/>
        </c:scaling>
        <c:delete val="0"/>
        <c:axPos val="b"/>
        <c:numFmt formatCode="m/d/yyyy" sourceLinked="1"/>
        <c:majorTickMark val="out"/>
        <c:minorTickMark val="none"/>
        <c:tickLblPos val="nextTo"/>
        <c:txPr>
          <a:bodyPr rot="-5400000" vert="horz"/>
          <a:lstStyle/>
          <a:p>
            <a:pPr>
              <a:defRPr/>
            </a:pPr>
            <a:endParaRPr lang="cs-CZ"/>
          </a:p>
        </c:txPr>
        <c:crossAx val="172847104"/>
        <c:crosses val="autoZero"/>
        <c:auto val="0"/>
        <c:lblAlgn val="ctr"/>
        <c:lblOffset val="100"/>
        <c:noMultiLvlLbl val="0"/>
      </c:catAx>
      <c:valAx>
        <c:axId val="172847104"/>
        <c:scaling>
          <c:orientation val="minMax"/>
        </c:scaling>
        <c:delete val="0"/>
        <c:axPos val="l"/>
        <c:majorGridlines/>
        <c:numFmt formatCode="0%" sourceLinked="0"/>
        <c:majorTickMark val="out"/>
        <c:minorTickMark val="none"/>
        <c:tickLblPos val="nextTo"/>
        <c:crossAx val="172824832"/>
        <c:crosses val="autoZero"/>
        <c:crossBetween val="between"/>
      </c:valAx>
    </c:plotArea>
    <c:legend>
      <c:legendPos val="b"/>
      <c:legendEntry>
        <c:idx val="0"/>
        <c:txPr>
          <a:bodyPr/>
          <a:lstStyle/>
          <a:p>
            <a:pPr>
              <a:defRPr>
                <a:solidFill>
                  <a:sysClr val="windowText" lastClr="000000"/>
                </a:solidFill>
              </a:defRPr>
            </a:pPr>
            <a:endParaRPr lang="cs-CZ"/>
          </a:p>
        </c:txPr>
      </c:legendEntry>
      <c:legendEntry>
        <c:idx val="1"/>
        <c:txPr>
          <a:bodyPr/>
          <a:lstStyle/>
          <a:p>
            <a:pPr>
              <a:defRPr>
                <a:solidFill>
                  <a:sysClr val="windowText" lastClr="000000"/>
                </a:solidFill>
              </a:defRPr>
            </a:pPr>
            <a:endParaRPr lang="cs-CZ"/>
          </a:p>
        </c:txPr>
      </c:legendEntry>
      <c:legendEntry>
        <c:idx val="2"/>
        <c:txPr>
          <a:bodyPr/>
          <a:lstStyle/>
          <a:p>
            <a:pPr>
              <a:defRPr>
                <a:solidFill>
                  <a:sysClr val="windowText" lastClr="000000"/>
                </a:solidFill>
              </a:defRPr>
            </a:pPr>
            <a:endParaRPr lang="cs-CZ"/>
          </a:p>
        </c:txPr>
      </c:legendEntry>
      <c:layout>
        <c:manualLayout>
          <c:xMode val="edge"/>
          <c:yMode val="edge"/>
          <c:x val="0"/>
          <c:y val="0.92439220498507202"/>
          <c:w val="0.75634118967452302"/>
          <c:h val="7.5607795014927953E-2"/>
        </c:manualLayout>
      </c:layout>
      <c:overlay val="0"/>
      <c:txPr>
        <a:bodyPr/>
        <a:lstStyle/>
        <a:p>
          <a:pPr>
            <a:defRPr>
              <a:solidFill>
                <a:sysClr val="windowText" lastClr="000000"/>
              </a:solidFill>
            </a:defRPr>
          </a:pPr>
          <a:endParaRPr lang="cs-CZ"/>
        </a:p>
      </c:txPr>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33942554185716E-2"/>
          <c:y val="5.9499649262983761E-2"/>
          <c:w val="0.90883837523637334"/>
          <c:h val="0.65571339312828025"/>
        </c:manualLayout>
      </c:layout>
      <c:areaChart>
        <c:grouping val="stacked"/>
        <c:varyColors val="0"/>
        <c:ser>
          <c:idx val="0"/>
          <c:order val="0"/>
          <c:tx>
            <c:strRef>
              <c:f>'7.5'!$AA$4</c:f>
              <c:strCache>
                <c:ptCount val="1"/>
              </c:strCache>
            </c:strRef>
          </c:tx>
          <c:spPr>
            <a:noFill/>
            <a:ln>
              <a:noFill/>
            </a:ln>
          </c:spP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'7.5'!$AA$5:$AA$28</c:f>
              <c:numCache>
                <c:formatCode>#\ ##0.0</c:formatCode>
                <c:ptCount val="24"/>
                <c:pt idx="0">
                  <c:v>1975.5715790431689</c:v>
                </c:pt>
                <c:pt idx="1">
                  <c:v>2062.8305790431691</c:v>
                </c:pt>
                <c:pt idx="2">
                  <c:v>2104.3595790431691</c:v>
                </c:pt>
                <c:pt idx="3">
                  <c:v>2066.2190236858764</c:v>
                </c:pt>
                <c:pt idx="4">
                  <c:v>1964.900579043169</c:v>
                </c:pt>
                <c:pt idx="5">
                  <c:v>1895.5675790431692</c:v>
                </c:pt>
                <c:pt idx="6">
                  <c:v>1797.1345790431692</c:v>
                </c:pt>
                <c:pt idx="7">
                  <c:v>1716.307579043169</c:v>
                </c:pt>
                <c:pt idx="8">
                  <c:v>1684.4935790431691</c:v>
                </c:pt>
                <c:pt idx="9">
                  <c:v>1679.7315790431689</c:v>
                </c:pt>
                <c:pt idx="10">
                  <c:v>1731.5215790431691</c:v>
                </c:pt>
                <c:pt idx="11">
                  <c:v>1793.8865790431689</c:v>
                </c:pt>
                <c:pt idx="12">
                  <c:v>1817.6375790431689</c:v>
                </c:pt>
                <c:pt idx="13">
                  <c:v>1827.6195790431691</c:v>
                </c:pt>
                <c:pt idx="14">
                  <c:v>1806.8105790431694</c:v>
                </c:pt>
                <c:pt idx="15">
                  <c:v>1737.9415790431688</c:v>
                </c:pt>
                <c:pt idx="16">
                  <c:v>1634.1465790431689</c:v>
                </c:pt>
                <c:pt idx="17">
                  <c:v>1508.2010236858764</c:v>
                </c:pt>
                <c:pt idx="18">
                  <c:v>1403.1405790431691</c:v>
                </c:pt>
                <c:pt idx="19">
                  <c:v>1328.279579043169</c:v>
                </c:pt>
                <c:pt idx="20">
                  <c:v>1332.4655790431693</c:v>
                </c:pt>
                <c:pt idx="21">
                  <c:v>1365.8875790431691</c:v>
                </c:pt>
                <c:pt idx="22">
                  <c:v>1445.4245790431692</c:v>
                </c:pt>
                <c:pt idx="23">
                  <c:v>1707.0145790431691</c:v>
                </c:pt>
              </c:numCache>
            </c:numRef>
          </c:val>
          <c:extLst>
            <c:ext xmlns:c16="http://schemas.microsoft.com/office/drawing/2014/chart" uri="{C3380CC4-5D6E-409C-BE32-E72D297353CC}">
              <c16:uniqueId val="{00000000-FC51-43EE-8404-C31478874858}"/>
            </c:ext>
          </c:extLst>
        </c:ser>
        <c:ser>
          <c:idx val="1"/>
          <c:order val="1"/>
          <c:tx>
            <c:strRef>
              <c:f>'7.5'!$AB$4</c:f>
              <c:strCache>
                <c:ptCount val="1"/>
                <c:pt idx="0">
                  <c:v>Rozsah 2015 - 2022</c:v>
                </c:pt>
              </c:strCache>
            </c:strRef>
          </c:tx>
          <c:spPr>
            <a:solidFill>
              <a:schemeClr val="tx2"/>
            </a:solidFill>
          </c:spP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'7.5'!$AB$5:$AB$28</c:f>
              <c:numCache>
                <c:formatCode>#\ ##0.0</c:formatCode>
                <c:ptCount val="24"/>
                <c:pt idx="0">
                  <c:v>615.78972279643881</c:v>
                </c:pt>
                <c:pt idx="1">
                  <c:v>633.78572279643822</c:v>
                </c:pt>
                <c:pt idx="2">
                  <c:v>622.54072279643788</c:v>
                </c:pt>
                <c:pt idx="3">
                  <c:v>604.0582781537305</c:v>
                </c:pt>
                <c:pt idx="4">
                  <c:v>619.02572279643869</c:v>
                </c:pt>
                <c:pt idx="5">
                  <c:v>591.66972279643869</c:v>
                </c:pt>
                <c:pt idx="6">
                  <c:v>654.9897227964384</c:v>
                </c:pt>
                <c:pt idx="7">
                  <c:v>652.03472279643802</c:v>
                </c:pt>
                <c:pt idx="8">
                  <c:v>664.81072279643786</c:v>
                </c:pt>
                <c:pt idx="9">
                  <c:v>680.96872279643821</c:v>
                </c:pt>
                <c:pt idx="10">
                  <c:v>696.05572279643843</c:v>
                </c:pt>
                <c:pt idx="11">
                  <c:v>628.19573741925319</c:v>
                </c:pt>
                <c:pt idx="12">
                  <c:v>688.07672279643839</c:v>
                </c:pt>
                <c:pt idx="13">
                  <c:v>663.76472279643781</c:v>
                </c:pt>
                <c:pt idx="14">
                  <c:v>613.7377374192522</c:v>
                </c:pt>
                <c:pt idx="15">
                  <c:v>591.82673741925305</c:v>
                </c:pt>
                <c:pt idx="16">
                  <c:v>504.35073741925316</c:v>
                </c:pt>
                <c:pt idx="17">
                  <c:v>486.94529277654578</c:v>
                </c:pt>
                <c:pt idx="18">
                  <c:v>503.96883438096279</c:v>
                </c:pt>
                <c:pt idx="19">
                  <c:v>584.29783438096251</c:v>
                </c:pt>
                <c:pt idx="20">
                  <c:v>615.09483438096231</c:v>
                </c:pt>
                <c:pt idx="21">
                  <c:v>648.29383438096283</c:v>
                </c:pt>
                <c:pt idx="22">
                  <c:v>692.38283438096278</c:v>
                </c:pt>
                <c:pt idx="23">
                  <c:v>629.76183438096291</c:v>
                </c:pt>
              </c:numCache>
            </c:numRef>
          </c:val>
          <c:extLst>
            <c:ext xmlns:c16="http://schemas.microsoft.com/office/drawing/2014/chart" uri="{C3380CC4-5D6E-409C-BE32-E72D297353CC}">
              <c16:uniqueId val="{00000001-FC51-43EE-8404-C31478874858}"/>
            </c:ext>
          </c:extLst>
        </c:ser>
        <c:dLbls>
          <c:showLegendKey val="0"/>
          <c:showVal val="0"/>
          <c:showCatName val="0"/>
          <c:showSerName val="0"/>
          <c:showPercent val="0"/>
          <c:showBubbleSize val="0"/>
        </c:dLbls>
        <c:axId val="172949888"/>
        <c:axId val="172951424"/>
      </c:areaChart>
      <c:lineChart>
        <c:grouping val="standard"/>
        <c:varyColors val="0"/>
        <c:ser>
          <c:idx val="2"/>
          <c:order val="2"/>
          <c:tx>
            <c:strRef>
              <c:f>'7.5'!$AC$4</c:f>
              <c:strCache>
                <c:ptCount val="1"/>
                <c:pt idx="0">
                  <c:v>09.01.2024</c:v>
                </c:pt>
              </c:strCache>
            </c:strRef>
          </c:tx>
          <c:spPr>
            <a:ln w="25400">
              <a:solidFill>
                <a:schemeClr val="accent5"/>
              </a:solidFill>
              <a:prstDash val="solid"/>
            </a:ln>
          </c:spPr>
          <c:marker>
            <c:symbol val="none"/>
          </c:marke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'7.5'!$AC$5:$AC$28</c:f>
              <c:numCache>
                <c:formatCode>#\ ##0.0</c:formatCode>
                <c:ptCount val="24"/>
                <c:pt idx="0">
                  <c:v>2079.4930125596957</c:v>
                </c:pt>
                <c:pt idx="1">
                  <c:v>2176.1370125596954</c:v>
                </c:pt>
                <c:pt idx="2">
                  <c:v>2234.5540125596954</c:v>
                </c:pt>
                <c:pt idx="3">
                  <c:v>2218.7000125596951</c:v>
                </c:pt>
                <c:pt idx="4">
                  <c:v>2152.0570125596955</c:v>
                </c:pt>
                <c:pt idx="5">
                  <c:v>2049.6330125596955</c:v>
                </c:pt>
                <c:pt idx="6">
                  <c:v>1987.2410125596957</c:v>
                </c:pt>
                <c:pt idx="7">
                  <c:v>1930.2150125596954</c:v>
                </c:pt>
                <c:pt idx="8">
                  <c:v>1904.2910125596957</c:v>
                </c:pt>
                <c:pt idx="9">
                  <c:v>1911.7970125596955</c:v>
                </c:pt>
                <c:pt idx="10">
                  <c:v>1967.8990125596954</c:v>
                </c:pt>
                <c:pt idx="11">
                  <c:v>2011.6240125596958</c:v>
                </c:pt>
                <c:pt idx="12">
                  <c:v>2036.1460125596955</c:v>
                </c:pt>
                <c:pt idx="13">
                  <c:v>2051.0740125596958</c:v>
                </c:pt>
                <c:pt idx="14">
                  <c:v>2034.3420125596954</c:v>
                </c:pt>
                <c:pt idx="15">
                  <c:v>1969.4220125596953</c:v>
                </c:pt>
                <c:pt idx="16">
                  <c:v>1850.1750125596955</c:v>
                </c:pt>
                <c:pt idx="17">
                  <c:v>1648.7840125596949</c:v>
                </c:pt>
                <c:pt idx="18">
                  <c:v>1509.7950125596956</c:v>
                </c:pt>
                <c:pt idx="19">
                  <c:v>1521.7120125596955</c:v>
                </c:pt>
                <c:pt idx="20">
                  <c:v>1534.8680125596954</c:v>
                </c:pt>
                <c:pt idx="21">
                  <c:v>1568.7020125596955</c:v>
                </c:pt>
                <c:pt idx="22">
                  <c:v>1672.2760125596956</c:v>
                </c:pt>
                <c:pt idx="23">
                  <c:v>1924.9940125596954</c:v>
                </c:pt>
              </c:numCache>
            </c:numRef>
          </c:val>
          <c:smooth val="0"/>
          <c:extLst>
            <c:ext xmlns:c16="http://schemas.microsoft.com/office/drawing/2014/chart" uri="{C3380CC4-5D6E-409C-BE32-E72D297353CC}">
              <c16:uniqueId val="{00000002-FC51-43EE-8404-C31478874858}"/>
            </c:ext>
          </c:extLst>
        </c:ser>
        <c:ser>
          <c:idx val="3"/>
          <c:order val="3"/>
          <c:tx>
            <c:strRef>
              <c:f>'7.5'!$AD$4</c:f>
              <c:strCache>
                <c:ptCount val="1"/>
                <c:pt idx="0">
                  <c:v>17.02.2025</c:v>
                </c:pt>
              </c:strCache>
            </c:strRef>
          </c:tx>
          <c:spPr>
            <a:ln>
              <a:solidFill>
                <a:srgbClr val="E86159"/>
              </a:solidFill>
            </a:ln>
          </c:spPr>
          <c:marker>
            <c:symbol val="none"/>
          </c:marke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'7.5'!$AD$5:$AD$28</c:f>
              <c:numCache>
                <c:formatCode>#\ ##0.0</c:formatCode>
                <c:ptCount val="24"/>
                <c:pt idx="0">
                  <c:v>2034.1877143319202</c:v>
                </c:pt>
                <c:pt idx="1">
                  <c:v>2197.0327143319205</c:v>
                </c:pt>
                <c:pt idx="2">
                  <c:v>2202.7277143319202</c:v>
                </c:pt>
                <c:pt idx="3">
                  <c:v>2138.2987143319201</c:v>
                </c:pt>
                <c:pt idx="4">
                  <c:v>1938.1807143319202</c:v>
                </c:pt>
                <c:pt idx="5">
                  <c:v>1739.5897143319203</c:v>
                </c:pt>
                <c:pt idx="6">
                  <c:v>1696.8317143319202</c:v>
                </c:pt>
                <c:pt idx="7">
                  <c:v>1644.4407143319202</c:v>
                </c:pt>
                <c:pt idx="8">
                  <c:v>1609.0267143319199</c:v>
                </c:pt>
                <c:pt idx="9">
                  <c:v>1716.4027143319204</c:v>
                </c:pt>
                <c:pt idx="10">
                  <c:v>1796.5427143319207</c:v>
                </c:pt>
                <c:pt idx="11">
                  <c:v>1888.7577143319199</c:v>
                </c:pt>
                <c:pt idx="12">
                  <c:v>1920.6387143319205</c:v>
                </c:pt>
                <c:pt idx="13">
                  <c:v>1932.6157143319199</c:v>
                </c:pt>
                <c:pt idx="14">
                  <c:v>1904.9657143319205</c:v>
                </c:pt>
                <c:pt idx="15">
                  <c:v>1794.1087143319201</c:v>
                </c:pt>
                <c:pt idx="16">
                  <c:v>1616.0857143319204</c:v>
                </c:pt>
                <c:pt idx="17">
                  <c:v>1495.5427143319203</c:v>
                </c:pt>
                <c:pt idx="18">
                  <c:v>1324.4817143319203</c:v>
                </c:pt>
                <c:pt idx="19">
                  <c:v>1321.6927143319201</c:v>
                </c:pt>
                <c:pt idx="20">
                  <c:v>1335.3107143319201</c:v>
                </c:pt>
                <c:pt idx="21">
                  <c:v>1376.5967143319203</c:v>
                </c:pt>
                <c:pt idx="22">
                  <c:v>1461.3517143319202</c:v>
                </c:pt>
                <c:pt idx="23">
                  <c:v>1761.8977143319203</c:v>
                </c:pt>
              </c:numCache>
            </c:numRef>
          </c:val>
          <c:smooth val="0"/>
          <c:extLst>
            <c:ext xmlns:c16="http://schemas.microsoft.com/office/drawing/2014/chart" uri="{C3380CC4-5D6E-409C-BE32-E72D297353CC}">
              <c16:uniqueId val="{00000003-FC51-43EE-8404-C31478874858}"/>
            </c:ext>
          </c:extLst>
        </c:ser>
        <c:dLbls>
          <c:showLegendKey val="0"/>
          <c:showVal val="0"/>
          <c:showCatName val="0"/>
          <c:showSerName val="0"/>
          <c:showPercent val="0"/>
          <c:showBubbleSize val="0"/>
        </c:dLbls>
        <c:marker val="1"/>
        <c:smooth val="0"/>
        <c:axId val="172949888"/>
        <c:axId val="172951424"/>
      </c:lineChart>
      <c:catAx>
        <c:axId val="172949888"/>
        <c:scaling>
          <c:orientation val="minMax"/>
        </c:scaling>
        <c:delete val="0"/>
        <c:axPos val="b"/>
        <c:numFmt formatCode="h:mm;@" sourceLinked="1"/>
        <c:majorTickMark val="out"/>
        <c:minorTickMark val="none"/>
        <c:tickLblPos val="nextTo"/>
        <c:txPr>
          <a:bodyPr rot="-5400000" vert="horz"/>
          <a:lstStyle/>
          <a:p>
            <a:pPr>
              <a:defRPr/>
            </a:pPr>
            <a:endParaRPr lang="cs-CZ"/>
          </a:p>
        </c:txPr>
        <c:crossAx val="172951424"/>
        <c:crosses val="autoZero"/>
        <c:auto val="1"/>
        <c:lblAlgn val="ctr"/>
        <c:lblOffset val="100"/>
        <c:noMultiLvlLbl val="0"/>
      </c:catAx>
      <c:valAx>
        <c:axId val="172951424"/>
        <c:scaling>
          <c:orientation val="minMax"/>
          <c:max val="3000"/>
          <c:min val="1200"/>
        </c:scaling>
        <c:delete val="0"/>
        <c:axPos val="l"/>
        <c:majorGridlines/>
        <c:numFmt formatCode="#,##0" sourceLinked="0"/>
        <c:majorTickMark val="out"/>
        <c:minorTickMark val="none"/>
        <c:tickLblPos val="nextTo"/>
        <c:crossAx val="172949888"/>
        <c:crosses val="autoZero"/>
        <c:crossBetween val="midCat"/>
      </c:valAx>
    </c:plotArea>
    <c:legend>
      <c:legendPos val="b"/>
      <c:layout>
        <c:manualLayout>
          <c:xMode val="edge"/>
          <c:yMode val="edge"/>
          <c:x val="4.7963182684356296E-3"/>
          <c:y val="0.88724497032045058"/>
          <c:w val="0.59999640455901926"/>
          <c:h val="8.0300675536103761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56888436105687135"/>
        </c:manualLayout>
      </c:layout>
      <c:barChart>
        <c:barDir val="col"/>
        <c:grouping val="stacked"/>
        <c:varyColors val="0"/>
        <c:ser>
          <c:idx val="0"/>
          <c:order val="0"/>
          <c:tx>
            <c:strRef>
              <c:f>'8.1'!$U$8</c:f>
              <c:strCache>
                <c:ptCount val="1"/>
                <c:pt idx="0">
                  <c:v>VO</c:v>
                </c:pt>
              </c:strCache>
            </c:strRef>
          </c:tx>
          <c:spPr>
            <a:solidFill>
              <a:schemeClr val="tx2"/>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'8.1'!$U$9:$U$20</c:f>
              <c:numCache>
                <c:formatCode>#,##0</c:formatCode>
                <c:ptCount val="12"/>
                <c:pt idx="0">
                  <c:v>396212.92914995702</c:v>
                </c:pt>
                <c:pt idx="1">
                  <c:v>369573.66183690005</c:v>
                </c:pt>
                <c:pt idx="2">
                  <c:v>331655.11274880602</c:v>
                </c:pt>
                <c:pt idx="3">
                  <c:v>269063.08580336801</c:v>
                </c:pt>
                <c:pt idx="4">
                  <c:v>246704.17258547503</c:v>
                </c:pt>
                <c:pt idx="5">
                  <c:v>222655.38192024495</c:v>
                </c:pt>
                <c:pt idx="6">
                  <c:v>225237.06730524701</c:v>
                </c:pt>
                <c:pt idx="7">
                  <c:v>196237.713614565</c:v>
                </c:pt>
                <c:pt idx="8">
                  <c:v>209339.96390353798</c:v>
                </c:pt>
                <c:pt idx="9">
                  <c:v>286382.75826922397</c:v>
                </c:pt>
                <c:pt idx="10">
                  <c:v>317745.53274942003</c:v>
                </c:pt>
                <c:pt idx="11">
                  <c:v>353708.75783888198</c:v>
                </c:pt>
              </c:numCache>
            </c:numRef>
          </c:val>
          <c:extLst>
            <c:ext xmlns:c16="http://schemas.microsoft.com/office/drawing/2014/chart" uri="{C3380CC4-5D6E-409C-BE32-E72D297353CC}">
              <c16:uniqueId val="{00000000-D7AB-4553-8F40-24419C612C42}"/>
            </c:ext>
          </c:extLst>
        </c:ser>
        <c:ser>
          <c:idx val="1"/>
          <c:order val="1"/>
          <c:tx>
            <c:strRef>
              <c:f>'8.1'!$V$8</c:f>
              <c:strCache>
                <c:ptCount val="1"/>
                <c:pt idx="0">
                  <c:v>SO</c:v>
                </c:pt>
              </c:strCache>
            </c:strRef>
          </c:tx>
          <c:spPr>
            <a:solidFill>
              <a:schemeClr val="accent2"/>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'8.1'!$V$9:$V$20</c:f>
              <c:numCache>
                <c:formatCode>#,##0</c:formatCode>
                <c:ptCount val="12"/>
                <c:pt idx="0">
                  <c:v>106736.99670351099</c:v>
                </c:pt>
                <c:pt idx="1">
                  <c:v>99105.400745731997</c:v>
                </c:pt>
                <c:pt idx="2">
                  <c:v>73267.053158993003</c:v>
                </c:pt>
                <c:pt idx="3">
                  <c:v>47009.147249043999</c:v>
                </c:pt>
                <c:pt idx="4">
                  <c:v>38064.487110084003</c:v>
                </c:pt>
                <c:pt idx="5">
                  <c:v>25540.569519332999</c:v>
                </c:pt>
                <c:pt idx="6">
                  <c:v>24225.116377024002</c:v>
                </c:pt>
                <c:pt idx="7">
                  <c:v>24688.713877758997</c:v>
                </c:pt>
                <c:pt idx="8">
                  <c:v>32960.923432427997</c:v>
                </c:pt>
                <c:pt idx="9">
                  <c:v>63317.839061829</c:v>
                </c:pt>
                <c:pt idx="10">
                  <c:v>85515.11100356</c:v>
                </c:pt>
                <c:pt idx="11">
                  <c:v>92107.16632733299</c:v>
                </c:pt>
              </c:numCache>
            </c:numRef>
          </c:val>
          <c:extLst>
            <c:ext xmlns:c16="http://schemas.microsoft.com/office/drawing/2014/chart" uri="{C3380CC4-5D6E-409C-BE32-E72D297353CC}">
              <c16:uniqueId val="{00000001-D7AB-4553-8F40-24419C612C42}"/>
            </c:ext>
          </c:extLst>
        </c:ser>
        <c:ser>
          <c:idx val="2"/>
          <c:order val="2"/>
          <c:tx>
            <c:strRef>
              <c:f>'8.1'!$W$8</c:f>
              <c:strCache>
                <c:ptCount val="1"/>
                <c:pt idx="0">
                  <c:v>MO</c:v>
                </c:pt>
              </c:strCache>
            </c:strRef>
          </c:tx>
          <c:spPr>
            <a:solidFill>
              <a:schemeClr val="accent5"/>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'8.1'!$W$9:$W$20</c:f>
              <c:numCache>
                <c:formatCode>#,##0</c:formatCode>
                <c:ptCount val="12"/>
                <c:pt idx="0">
                  <c:v>183337.391884115</c:v>
                </c:pt>
                <c:pt idx="1">
                  <c:v>171810.32021044297</c:v>
                </c:pt>
                <c:pt idx="2">
                  <c:v>121028.73432769399</c:v>
                </c:pt>
                <c:pt idx="3">
                  <c:v>63548.190045904004</c:v>
                </c:pt>
                <c:pt idx="4">
                  <c:v>45318.641839468</c:v>
                </c:pt>
                <c:pt idx="5">
                  <c:v>16597.908264782003</c:v>
                </c:pt>
                <c:pt idx="6">
                  <c:v>15744.621926366999</c:v>
                </c:pt>
                <c:pt idx="7">
                  <c:v>16681.725287891</c:v>
                </c:pt>
                <c:pt idx="8">
                  <c:v>27102.916341314005</c:v>
                </c:pt>
                <c:pt idx="9">
                  <c:v>90247.327033770009</c:v>
                </c:pt>
                <c:pt idx="10">
                  <c:v>141065.28892199701</c:v>
                </c:pt>
                <c:pt idx="11">
                  <c:v>170702.11173717413</c:v>
                </c:pt>
              </c:numCache>
            </c:numRef>
          </c:val>
          <c:extLst>
            <c:ext xmlns:c16="http://schemas.microsoft.com/office/drawing/2014/chart" uri="{C3380CC4-5D6E-409C-BE32-E72D297353CC}">
              <c16:uniqueId val="{00000002-D7AB-4553-8F40-24419C612C42}"/>
            </c:ext>
          </c:extLst>
        </c:ser>
        <c:ser>
          <c:idx val="3"/>
          <c:order val="3"/>
          <c:tx>
            <c:strRef>
              <c:f>'8.1'!$X$8</c:f>
              <c:strCache>
                <c:ptCount val="1"/>
                <c:pt idx="0">
                  <c:v>DOM</c:v>
                </c:pt>
              </c:strCache>
            </c:strRef>
          </c:tx>
          <c:spPr>
            <a:solidFill>
              <a:schemeClr val="accent6"/>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'8.1'!$X$9:$X$20</c:f>
              <c:numCache>
                <c:formatCode>#,##0</c:formatCode>
                <c:ptCount val="12"/>
                <c:pt idx="0">
                  <c:v>337030.55011973693</c:v>
                </c:pt>
                <c:pt idx="1">
                  <c:v>303053.322682211</c:v>
                </c:pt>
                <c:pt idx="2">
                  <c:v>209344.62062273498</c:v>
                </c:pt>
                <c:pt idx="3">
                  <c:v>117448.30559907499</c:v>
                </c:pt>
                <c:pt idx="4">
                  <c:v>79571.398059336003</c:v>
                </c:pt>
                <c:pt idx="5">
                  <c:v>33398.036788603</c:v>
                </c:pt>
                <c:pt idx="6">
                  <c:v>29690.780156635003</c:v>
                </c:pt>
                <c:pt idx="7">
                  <c:v>31043.828375027999</c:v>
                </c:pt>
                <c:pt idx="8">
                  <c:v>48930.214638123995</c:v>
                </c:pt>
                <c:pt idx="9">
                  <c:v>158763.71948071101</c:v>
                </c:pt>
                <c:pt idx="10">
                  <c:v>249149.59084831702</c:v>
                </c:pt>
                <c:pt idx="11">
                  <c:v>305615.65684728103</c:v>
                </c:pt>
              </c:numCache>
            </c:numRef>
          </c:val>
          <c:extLst>
            <c:ext xmlns:c16="http://schemas.microsoft.com/office/drawing/2014/chart" uri="{C3380CC4-5D6E-409C-BE32-E72D297353CC}">
              <c16:uniqueId val="{00000003-D7AB-4553-8F40-24419C612C42}"/>
            </c:ext>
          </c:extLst>
        </c:ser>
        <c:ser>
          <c:idx val="4"/>
          <c:order val="4"/>
          <c:tx>
            <c:strRef>
              <c:f>'8.1'!$Y$8</c:f>
              <c:strCache>
                <c:ptCount val="1"/>
                <c:pt idx="0">
                  <c:v>OP</c:v>
                </c:pt>
              </c:strCache>
            </c:strRef>
          </c:tx>
          <c:spPr>
            <a:solidFill>
              <a:schemeClr val="tx1"/>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'8.1'!$Y$9:$Y$20</c:f>
              <c:numCache>
                <c:formatCode>#,##0</c:formatCode>
                <c:ptCount val="12"/>
                <c:pt idx="0">
                  <c:v>20805.278011936</c:v>
                </c:pt>
                <c:pt idx="1">
                  <c:v>18395.061365697002</c:v>
                </c:pt>
                <c:pt idx="2">
                  <c:v>15699.913977439996</c:v>
                </c:pt>
                <c:pt idx="3">
                  <c:v>5829.4554350019998</c:v>
                </c:pt>
                <c:pt idx="4">
                  <c:v>4985.1887188109995</c:v>
                </c:pt>
                <c:pt idx="5">
                  <c:v>1217.3058910059997</c:v>
                </c:pt>
                <c:pt idx="6">
                  <c:v>-2.5380758350001145</c:v>
                </c:pt>
                <c:pt idx="7">
                  <c:v>-234.82586685499862</c:v>
                </c:pt>
                <c:pt idx="8">
                  <c:v>1931.3241215499993</c:v>
                </c:pt>
                <c:pt idx="9">
                  <c:v>6778.0740414860011</c:v>
                </c:pt>
                <c:pt idx="10">
                  <c:v>12595.163216078998</c:v>
                </c:pt>
                <c:pt idx="11">
                  <c:v>16310.329876104999</c:v>
                </c:pt>
              </c:numCache>
            </c:numRef>
          </c:val>
          <c:extLst>
            <c:ext xmlns:c16="http://schemas.microsoft.com/office/drawing/2014/chart" uri="{C3380CC4-5D6E-409C-BE32-E72D297353CC}">
              <c16:uniqueId val="{00000004-D7AB-4553-8F40-24419C612C42}"/>
            </c:ext>
          </c:extLst>
        </c:ser>
        <c:dLbls>
          <c:showLegendKey val="0"/>
          <c:showVal val="0"/>
          <c:showCatName val="0"/>
          <c:showSerName val="0"/>
          <c:showPercent val="0"/>
          <c:showBubbleSize val="0"/>
        </c:dLbls>
        <c:gapWidth val="50"/>
        <c:overlap val="100"/>
        <c:axId val="173028480"/>
        <c:axId val="173030016"/>
      </c:barChart>
      <c:catAx>
        <c:axId val="17302848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3030016"/>
        <c:crosses val="autoZero"/>
        <c:auto val="1"/>
        <c:lblAlgn val="ctr"/>
        <c:lblOffset val="100"/>
        <c:noMultiLvlLbl val="0"/>
      </c:catAx>
      <c:valAx>
        <c:axId val="173030016"/>
        <c:scaling>
          <c:orientation val="minMax"/>
          <c:min val="0"/>
        </c:scaling>
        <c:delete val="0"/>
        <c:axPos val="l"/>
        <c:majorGridlines/>
        <c:numFmt formatCode="#,##0" sourceLinked="0"/>
        <c:majorTickMark val="out"/>
        <c:minorTickMark val="none"/>
        <c:tickLblPos val="nextTo"/>
        <c:crossAx val="173028480"/>
        <c:crosses val="autoZero"/>
        <c:crossBetween val="between"/>
        <c:majorUnit val="200000"/>
      </c:valAx>
    </c:plotArea>
    <c:legend>
      <c:legendPos val="b"/>
      <c:layout>
        <c:manualLayout>
          <c:xMode val="edge"/>
          <c:yMode val="edge"/>
          <c:x val="1.6082666459482557E-3"/>
          <c:y val="0.8774089481280245"/>
          <c:w val="0.42011498718048323"/>
          <c:h val="0.11856568343536678"/>
        </c:manualLayout>
      </c:layout>
      <c:overlay val="1"/>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5586431740875435"/>
          <c:h val="0.80316059329793077"/>
        </c:manualLayout>
      </c:layout>
      <c:lineChart>
        <c:grouping val="standard"/>
        <c:varyColors val="0"/>
        <c:ser>
          <c:idx val="0"/>
          <c:order val="0"/>
          <c:tx>
            <c:strRef>
              <c:f>'8.1'!$L$28</c:f>
              <c:strCache>
                <c:ptCount val="1"/>
                <c:pt idx="0">
                  <c:v>Počet zákazníků ke konci období</c:v>
                </c:pt>
              </c:strCache>
            </c:strRef>
          </c:tx>
          <c:spPr>
            <a:ln>
              <a:solidFill>
                <a:schemeClr val="tx2"/>
              </a:solidFill>
            </a:ln>
          </c:spPr>
          <c:marker>
            <c:symbol val="none"/>
          </c:marker>
          <c:cat>
            <c:numRef>
              <c:f>'8.1'!$K$29:$K$38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'8.1'!$L$29:$L$38</c:f>
              <c:numCache>
                <c:formatCode>#,##0</c:formatCode>
                <c:ptCount val="10"/>
                <c:pt idx="0">
                  <c:v>2840473</c:v>
                </c:pt>
                <c:pt idx="1">
                  <c:v>2844257</c:v>
                </c:pt>
                <c:pt idx="2">
                  <c:v>2840619</c:v>
                </c:pt>
                <c:pt idx="3">
                  <c:v>2834509</c:v>
                </c:pt>
                <c:pt idx="4">
                  <c:v>2829132</c:v>
                </c:pt>
                <c:pt idx="5">
                  <c:v>2820013</c:v>
                </c:pt>
                <c:pt idx="6">
                  <c:v>2781284</c:v>
                </c:pt>
                <c:pt idx="7">
                  <c:v>2752442</c:v>
                </c:pt>
                <c:pt idx="8">
                  <c:v>2727457</c:v>
                </c:pt>
                <c:pt idx="9">
                  <c:v>2702400</c:v>
                </c:pt>
              </c:numCache>
            </c:numRef>
          </c:val>
          <c:smooth val="0"/>
          <c:extLst>
            <c:ext xmlns:c16="http://schemas.microsoft.com/office/drawing/2014/chart" uri="{C3380CC4-5D6E-409C-BE32-E72D297353CC}">
              <c16:uniqueId val="{00000000-B5BB-4975-9088-2D8DEB93C224}"/>
            </c:ext>
          </c:extLst>
        </c:ser>
        <c:dLbls>
          <c:showLegendKey val="0"/>
          <c:showVal val="0"/>
          <c:showCatName val="0"/>
          <c:showSerName val="0"/>
          <c:showPercent val="0"/>
          <c:showBubbleSize val="0"/>
        </c:dLbls>
        <c:smooth val="0"/>
        <c:axId val="173050496"/>
        <c:axId val="173052288"/>
      </c:lineChart>
      <c:catAx>
        <c:axId val="173050496"/>
        <c:scaling>
          <c:orientation val="minMax"/>
        </c:scaling>
        <c:delete val="0"/>
        <c:axPos val="b"/>
        <c:numFmt formatCode="General" sourceLinked="1"/>
        <c:majorTickMark val="out"/>
        <c:minorTickMark val="none"/>
        <c:tickLblPos val="nextTo"/>
        <c:crossAx val="173052288"/>
        <c:crosses val="autoZero"/>
        <c:auto val="1"/>
        <c:lblAlgn val="ctr"/>
        <c:lblOffset val="100"/>
        <c:noMultiLvlLbl val="0"/>
      </c:catAx>
      <c:valAx>
        <c:axId val="173052288"/>
        <c:scaling>
          <c:orientation val="minMax"/>
          <c:min val="2680000"/>
        </c:scaling>
        <c:delete val="0"/>
        <c:axPos val="l"/>
        <c:majorGridlines/>
        <c:numFmt formatCode="#,##0" sourceLinked="0"/>
        <c:majorTickMark val="out"/>
        <c:minorTickMark val="none"/>
        <c:tickLblPos val="nextTo"/>
        <c:crossAx val="173050496"/>
        <c:crosses val="autoZero"/>
        <c:crossBetween val="between"/>
        <c:majorUnit val="2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84308414389377795"/>
        </c:manualLayout>
      </c:layout>
      <c:barChart>
        <c:barDir val="col"/>
        <c:grouping val="stacked"/>
        <c:varyColors val="0"/>
        <c:ser>
          <c:idx val="0"/>
          <c:order val="0"/>
          <c:tx>
            <c:strRef>
              <c:f>'8.1'!$U$22</c:f>
              <c:strCache>
                <c:ptCount val="1"/>
                <c:pt idx="0">
                  <c:v>VO</c:v>
                </c:pt>
              </c:strCache>
            </c:strRef>
          </c:tx>
          <c:spPr>
            <a:solidFill>
              <a:schemeClr val="tx2"/>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'8.1'!$U$23:$U$32</c:f>
              <c:numCache>
                <c:formatCode>#,##0</c:formatCode>
                <c:ptCount val="10"/>
                <c:pt idx="0">
                  <c:v>3836358.4581271773</c:v>
                </c:pt>
                <c:pt idx="1">
                  <c:v>3847746</c:v>
                </c:pt>
                <c:pt idx="2">
                  <c:v>3854919.8167295875</c:v>
                </c:pt>
                <c:pt idx="3">
                  <c:v>4200740.8816692531</c:v>
                </c:pt>
                <c:pt idx="4">
                  <c:v>4268309.7902267631</c:v>
                </c:pt>
                <c:pt idx="5">
                  <c:v>4565694.3918051599</c:v>
                </c:pt>
                <c:pt idx="6">
                  <c:v>3611238.9207220157</c:v>
                </c:pt>
                <c:pt idx="7">
                  <c:v>3258036.555283682</c:v>
                </c:pt>
                <c:pt idx="8">
                  <c:v>3312995.6936588902</c:v>
                </c:pt>
                <c:pt idx="9">
                  <c:v>3424516.137725627</c:v>
                </c:pt>
              </c:numCache>
            </c:numRef>
          </c:val>
          <c:extLst>
            <c:ext xmlns:c16="http://schemas.microsoft.com/office/drawing/2014/chart" uri="{C3380CC4-5D6E-409C-BE32-E72D297353CC}">
              <c16:uniqueId val="{00000000-C4EE-4E35-AA8D-38D1257E222A}"/>
            </c:ext>
          </c:extLst>
        </c:ser>
        <c:ser>
          <c:idx val="1"/>
          <c:order val="1"/>
          <c:tx>
            <c:strRef>
              <c:f>'8.1'!$V$22</c:f>
              <c:strCache>
                <c:ptCount val="1"/>
                <c:pt idx="0">
                  <c:v>SO</c:v>
                </c:pt>
              </c:strCache>
            </c:strRef>
          </c:tx>
          <c:spPr>
            <a:solidFill>
              <a:schemeClr val="accent2"/>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'8.1'!$V$23:$V$32</c:f>
              <c:numCache>
                <c:formatCode>#,##0</c:formatCode>
                <c:ptCount val="10"/>
                <c:pt idx="0">
                  <c:v>801511.80511781632</c:v>
                </c:pt>
                <c:pt idx="1">
                  <c:v>905811.00000000012</c:v>
                </c:pt>
                <c:pt idx="2">
                  <c:v>802317.10169693304</c:v>
                </c:pt>
                <c:pt idx="3">
                  <c:v>837955.48207248398</c:v>
                </c:pt>
                <c:pt idx="4">
                  <c:v>840410.28830097569</c:v>
                </c:pt>
                <c:pt idx="5">
                  <c:v>913967.04959776311</c:v>
                </c:pt>
                <c:pt idx="6">
                  <c:v>739730.0722082525</c:v>
                </c:pt>
                <c:pt idx="7">
                  <c:v>665733.47336373455</c:v>
                </c:pt>
                <c:pt idx="8">
                  <c:v>673262.67077670502</c:v>
                </c:pt>
                <c:pt idx="9">
                  <c:v>712538.5245666299</c:v>
                </c:pt>
              </c:numCache>
            </c:numRef>
          </c:val>
          <c:extLst>
            <c:ext xmlns:c16="http://schemas.microsoft.com/office/drawing/2014/chart" uri="{C3380CC4-5D6E-409C-BE32-E72D297353CC}">
              <c16:uniqueId val="{00000001-C4EE-4E35-AA8D-38D1257E222A}"/>
            </c:ext>
          </c:extLst>
        </c:ser>
        <c:ser>
          <c:idx val="2"/>
          <c:order val="2"/>
          <c:tx>
            <c:strRef>
              <c:f>'8.1'!$W$22</c:f>
              <c:strCache>
                <c:ptCount val="1"/>
                <c:pt idx="0">
                  <c:v>MO</c:v>
                </c:pt>
              </c:strCache>
            </c:strRef>
          </c:tx>
          <c:spPr>
            <a:solidFill>
              <a:schemeClr val="accent5"/>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'8.1'!$W$23:$W$32</c:f>
              <c:numCache>
                <c:formatCode>#,##0</c:formatCode>
                <c:ptCount val="10"/>
                <c:pt idx="0">
                  <c:v>1152681.5890783148</c:v>
                </c:pt>
                <c:pt idx="1">
                  <c:v>1238757.2516670562</c:v>
                </c:pt>
                <c:pt idx="2">
                  <c:v>1117915.2635170002</c:v>
                </c:pt>
                <c:pt idx="3">
                  <c:v>1201475.0959205984</c:v>
                </c:pt>
                <c:pt idx="4">
                  <c:v>1197728.8742469333</c:v>
                </c:pt>
                <c:pt idx="5">
                  <c:v>1309687.2651824956</c:v>
                </c:pt>
                <c:pt idx="6">
                  <c:v>1077486.8795721275</c:v>
                </c:pt>
                <c:pt idx="7">
                  <c:v>974837.89383030054</c:v>
                </c:pt>
                <c:pt idx="8">
                  <c:v>972226.69381031208</c:v>
                </c:pt>
                <c:pt idx="9">
                  <c:v>1063185.1778209193</c:v>
                </c:pt>
              </c:numCache>
            </c:numRef>
          </c:val>
          <c:extLst>
            <c:ext xmlns:c16="http://schemas.microsoft.com/office/drawing/2014/chart" uri="{C3380CC4-5D6E-409C-BE32-E72D297353CC}">
              <c16:uniqueId val="{00000002-C4EE-4E35-AA8D-38D1257E222A}"/>
            </c:ext>
          </c:extLst>
        </c:ser>
        <c:ser>
          <c:idx val="3"/>
          <c:order val="3"/>
          <c:tx>
            <c:strRef>
              <c:f>'8.1'!$X$22</c:f>
              <c:strCache>
                <c:ptCount val="1"/>
                <c:pt idx="0">
                  <c:v>DOM</c:v>
                </c:pt>
              </c:strCache>
            </c:strRef>
          </c:tx>
          <c:spPr>
            <a:solidFill>
              <a:schemeClr val="accent6"/>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'8.1'!$X$23:$X$32</c:f>
              <c:numCache>
                <c:formatCode>#,##0</c:formatCode>
                <c:ptCount val="10"/>
                <c:pt idx="0">
                  <c:v>2368461.0261057094</c:v>
                </c:pt>
                <c:pt idx="1">
                  <c:v>2427268.7824260001</c:v>
                </c:pt>
                <c:pt idx="2">
                  <c:v>2275641.6101114</c:v>
                </c:pt>
                <c:pt idx="3">
                  <c:v>2173234.605044093</c:v>
                </c:pt>
                <c:pt idx="4">
                  <c:v>2245541.6331866197</c:v>
                </c:pt>
                <c:pt idx="5">
                  <c:v>2518715.8153973664</c:v>
                </c:pt>
                <c:pt idx="6">
                  <c:v>1992315.4175368126</c:v>
                </c:pt>
                <c:pt idx="7">
                  <c:v>1761932.1857068152</c:v>
                </c:pt>
                <c:pt idx="8">
                  <c:v>1731484.9451765174</c:v>
                </c:pt>
                <c:pt idx="9">
                  <c:v>1903040.0242177928</c:v>
                </c:pt>
              </c:numCache>
            </c:numRef>
          </c:val>
          <c:extLst>
            <c:ext xmlns:c16="http://schemas.microsoft.com/office/drawing/2014/chart" uri="{C3380CC4-5D6E-409C-BE32-E72D297353CC}">
              <c16:uniqueId val="{00000003-C4EE-4E35-AA8D-38D1257E222A}"/>
            </c:ext>
          </c:extLst>
        </c:ser>
        <c:ser>
          <c:idx val="4"/>
          <c:order val="4"/>
          <c:tx>
            <c:strRef>
              <c:f>'8.1'!$Y$22</c:f>
              <c:strCache>
                <c:ptCount val="1"/>
                <c:pt idx="0">
                  <c:v>OP</c:v>
                </c:pt>
              </c:strCache>
            </c:strRef>
          </c:tx>
          <c:spPr>
            <a:solidFill>
              <a:schemeClr val="bg1">
                <a:lumMod val="50000"/>
              </a:schemeClr>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'8.1'!$Y$23:$Y$32</c:f>
              <c:numCache>
                <c:formatCode>#,##0</c:formatCode>
                <c:ptCount val="10"/>
                <c:pt idx="0">
                  <c:v>96121.355104837567</c:v>
                </c:pt>
                <c:pt idx="1">
                  <c:v>107899.71932586282</c:v>
                </c:pt>
                <c:pt idx="2">
                  <c:v>131962.334933348</c:v>
                </c:pt>
                <c:pt idx="3">
                  <c:v>151223.40892275871</c:v>
                </c:pt>
                <c:pt idx="4">
                  <c:v>142228.58725978711</c:v>
                </c:pt>
                <c:pt idx="5">
                  <c:v>125669.72381950567</c:v>
                </c:pt>
                <c:pt idx="6">
                  <c:v>122990.99353008645</c:v>
                </c:pt>
                <c:pt idx="7">
                  <c:v>98033.706101513439</c:v>
                </c:pt>
                <c:pt idx="8">
                  <c:v>76687.219860941987</c:v>
                </c:pt>
                <c:pt idx="9">
                  <c:v>104309.730712422</c:v>
                </c:pt>
              </c:numCache>
            </c:numRef>
          </c:val>
          <c:extLst>
            <c:ext xmlns:c16="http://schemas.microsoft.com/office/drawing/2014/chart" uri="{C3380CC4-5D6E-409C-BE32-E72D297353CC}">
              <c16:uniqueId val="{00000004-C4EE-4E35-AA8D-38D1257E222A}"/>
            </c:ext>
          </c:extLst>
        </c:ser>
        <c:dLbls>
          <c:showLegendKey val="0"/>
          <c:showVal val="0"/>
          <c:showCatName val="0"/>
          <c:showSerName val="0"/>
          <c:showPercent val="0"/>
          <c:showBubbleSize val="0"/>
        </c:dLbls>
        <c:gapWidth val="50"/>
        <c:overlap val="100"/>
        <c:axId val="173757184"/>
        <c:axId val="173758720"/>
      </c:barChart>
      <c:catAx>
        <c:axId val="173757184"/>
        <c:scaling>
          <c:orientation val="minMax"/>
        </c:scaling>
        <c:delete val="0"/>
        <c:axPos val="b"/>
        <c:numFmt formatCode="0" sourceLinked="0"/>
        <c:majorTickMark val="out"/>
        <c:minorTickMark val="none"/>
        <c:tickLblPos val="nextTo"/>
        <c:crossAx val="173758720"/>
        <c:crosses val="autoZero"/>
        <c:auto val="1"/>
        <c:lblAlgn val="ctr"/>
        <c:lblOffset val="100"/>
        <c:noMultiLvlLbl val="0"/>
      </c:catAx>
      <c:valAx>
        <c:axId val="173758720"/>
        <c:scaling>
          <c:orientation val="minMax"/>
        </c:scaling>
        <c:delete val="0"/>
        <c:axPos val="l"/>
        <c:majorGridlines/>
        <c:numFmt formatCode="#,##0" sourceLinked="0"/>
        <c:majorTickMark val="out"/>
        <c:minorTickMark val="none"/>
        <c:tickLblPos val="nextTo"/>
        <c:crossAx val="173757184"/>
        <c:crosses val="autoZero"/>
        <c:crossBetween val="between"/>
        <c:majorUnit val="20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7178891742735084"/>
        </c:manualLayout>
      </c:layout>
      <c:barChart>
        <c:barDir val="col"/>
        <c:grouping val="clustered"/>
        <c:varyColors val="0"/>
        <c:ser>
          <c:idx val="0"/>
          <c:order val="0"/>
          <c:spPr>
            <a:solidFill>
              <a:schemeClr val="tx2"/>
            </a:solidFill>
          </c:spPr>
          <c:invertIfNegative val="0"/>
          <c:cat>
            <c:strRef>
              <c:f>'8.2'!$A$7:$A$18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'8.2'!$C$7:$C$18</c:f>
              <c:numCache>
                <c:formatCode>#,##0</c:formatCode>
                <c:ptCount val="12"/>
                <c:pt idx="0">
                  <c:v>396212.92914995702</c:v>
                </c:pt>
                <c:pt idx="1">
                  <c:v>369573.66183690005</c:v>
                </c:pt>
                <c:pt idx="2">
                  <c:v>331655.11274880602</c:v>
                </c:pt>
                <c:pt idx="3">
                  <c:v>269063.08580336801</c:v>
                </c:pt>
                <c:pt idx="4">
                  <c:v>246704.17258547503</c:v>
                </c:pt>
                <c:pt idx="5">
                  <c:v>222655.38192024495</c:v>
                </c:pt>
                <c:pt idx="6">
                  <c:v>225237.06730524701</c:v>
                </c:pt>
                <c:pt idx="7">
                  <c:v>196237.713614565</c:v>
                </c:pt>
                <c:pt idx="8">
                  <c:v>209339.96390353798</c:v>
                </c:pt>
                <c:pt idx="9">
                  <c:v>286382.75826922397</c:v>
                </c:pt>
                <c:pt idx="10">
                  <c:v>317745.53274942003</c:v>
                </c:pt>
                <c:pt idx="11">
                  <c:v>353708.75783888198</c:v>
                </c:pt>
              </c:numCache>
            </c:numRef>
          </c:val>
          <c:extLst>
            <c:ext xmlns:c16="http://schemas.microsoft.com/office/drawing/2014/chart" uri="{C3380CC4-5D6E-409C-BE32-E72D297353CC}">
              <c16:uniqueId val="{00000000-B4EF-486C-ADF7-38D37CCE72E4}"/>
            </c:ext>
          </c:extLst>
        </c:ser>
        <c:dLbls>
          <c:showLegendKey val="0"/>
          <c:showVal val="0"/>
          <c:showCatName val="0"/>
          <c:showSerName val="0"/>
          <c:showPercent val="0"/>
          <c:showBubbleSize val="0"/>
        </c:dLbls>
        <c:gapWidth val="50"/>
        <c:axId val="169434112"/>
        <c:axId val="169468672"/>
      </c:barChart>
      <c:catAx>
        <c:axId val="169434112"/>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9468672"/>
        <c:crosses val="autoZero"/>
        <c:auto val="1"/>
        <c:lblAlgn val="ctr"/>
        <c:lblOffset val="100"/>
        <c:noMultiLvlLbl val="0"/>
      </c:catAx>
      <c:valAx>
        <c:axId val="169468672"/>
        <c:scaling>
          <c:orientation val="minMax"/>
        </c:scaling>
        <c:delete val="0"/>
        <c:axPos val="l"/>
        <c:majorGridlines/>
        <c:numFmt formatCode="#,##0" sourceLinked="1"/>
        <c:majorTickMark val="out"/>
        <c:minorTickMark val="none"/>
        <c:tickLblPos val="nextTo"/>
        <c:crossAx val="169434112"/>
        <c:crosses val="autoZero"/>
        <c:crossBetween val="between"/>
        <c:majorUnit val="1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66210974965028"/>
          <c:y val="3.8679456877351553E-2"/>
          <c:w val="0.86933789025034969"/>
          <c:h val="0.82918510469025142"/>
        </c:manualLayout>
      </c:layout>
      <c:barChart>
        <c:barDir val="col"/>
        <c:grouping val="clustered"/>
        <c:varyColors val="0"/>
        <c:ser>
          <c:idx val="0"/>
          <c:order val="0"/>
          <c:tx>
            <c:strRef>
              <c:f>'8.2'!$L$14</c:f>
              <c:strCache>
                <c:ptCount val="1"/>
              </c:strCache>
            </c:strRef>
          </c:tx>
          <c:spPr>
            <a:solidFill>
              <a:schemeClr val="tx2"/>
            </a:solidFill>
          </c:spPr>
          <c:invertIfNegative val="0"/>
          <c:cat>
            <c:numRef>
              <c:f>'8.2'!$K$15:$K$24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'8.2'!$L$15:$L$24</c:f>
              <c:numCache>
                <c:formatCode>#,##0</c:formatCode>
                <c:ptCount val="10"/>
                <c:pt idx="0">
                  <c:v>3836358.4581271773</c:v>
                </c:pt>
                <c:pt idx="1">
                  <c:v>3847746</c:v>
                </c:pt>
                <c:pt idx="2">
                  <c:v>3854919.8167295875</c:v>
                </c:pt>
                <c:pt idx="3">
                  <c:v>4200740.8816692531</c:v>
                </c:pt>
                <c:pt idx="4">
                  <c:v>4268309.7902267631</c:v>
                </c:pt>
                <c:pt idx="5">
                  <c:v>4565694.3918051599</c:v>
                </c:pt>
                <c:pt idx="6">
                  <c:v>3611238.9207220157</c:v>
                </c:pt>
                <c:pt idx="7">
                  <c:v>3258036.555283682</c:v>
                </c:pt>
                <c:pt idx="8">
                  <c:v>3312995.6936588902</c:v>
                </c:pt>
                <c:pt idx="9">
                  <c:v>3424516.137725627</c:v>
                </c:pt>
              </c:numCache>
            </c:numRef>
          </c:val>
          <c:extLst>
            <c:ext xmlns:c16="http://schemas.microsoft.com/office/drawing/2014/chart" uri="{C3380CC4-5D6E-409C-BE32-E72D297353CC}">
              <c16:uniqueId val="{00000000-B39B-4D1E-AFE6-DB40A1C19771}"/>
            </c:ext>
          </c:extLst>
        </c:ser>
        <c:dLbls>
          <c:showLegendKey val="0"/>
          <c:showVal val="0"/>
          <c:showCatName val="0"/>
          <c:showSerName val="0"/>
          <c:showPercent val="0"/>
          <c:showBubbleSize val="0"/>
        </c:dLbls>
        <c:gapWidth val="50"/>
        <c:axId val="172212608"/>
        <c:axId val="172214144"/>
      </c:barChart>
      <c:catAx>
        <c:axId val="172212608"/>
        <c:scaling>
          <c:orientation val="minMax"/>
        </c:scaling>
        <c:delete val="0"/>
        <c:axPos val="b"/>
        <c:numFmt formatCode="0" sourceLinked="1"/>
        <c:majorTickMark val="out"/>
        <c:minorTickMark val="none"/>
        <c:tickLblPos val="nextTo"/>
        <c:crossAx val="172214144"/>
        <c:crosses val="autoZero"/>
        <c:auto val="1"/>
        <c:lblAlgn val="ctr"/>
        <c:lblOffset val="100"/>
        <c:noMultiLvlLbl val="0"/>
      </c:catAx>
      <c:valAx>
        <c:axId val="172214144"/>
        <c:scaling>
          <c:orientation val="minMax"/>
        </c:scaling>
        <c:delete val="0"/>
        <c:axPos val="l"/>
        <c:majorGridlines/>
        <c:numFmt formatCode="#,##0" sourceLinked="0"/>
        <c:majorTickMark val="out"/>
        <c:minorTickMark val="none"/>
        <c:tickLblPos val="nextTo"/>
        <c:crossAx val="172212608"/>
        <c:crosses val="autoZero"/>
        <c:crossBetween val="between"/>
        <c:majorUnit val="10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70795665107738"/>
          <c:y val="8.1143258255508763E-2"/>
          <c:w val="0.87340779952242709"/>
          <c:h val="0.8005493499359092"/>
        </c:manualLayout>
      </c:layout>
      <c:lineChart>
        <c:grouping val="standard"/>
        <c:varyColors val="0"/>
        <c:ser>
          <c:idx val="0"/>
          <c:order val="0"/>
          <c:tx>
            <c:strRef>
              <c:f>'8.2'!$L$26</c:f>
              <c:strCache>
                <c:ptCount val="1"/>
                <c:pt idx="0">
                  <c:v>Počet zákazníků ke konci období</c:v>
                </c:pt>
              </c:strCache>
            </c:strRef>
          </c:tx>
          <c:spPr>
            <a:ln>
              <a:solidFill>
                <a:schemeClr val="accent1"/>
              </a:solidFill>
            </a:ln>
          </c:spPr>
          <c:marker>
            <c:symbol val="none"/>
          </c:marker>
          <c:cat>
            <c:numRef>
              <c:f>'8.2'!$K$27:$K$36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'8.2'!$L$27:$L$36</c:f>
              <c:numCache>
                <c:formatCode>#,##0</c:formatCode>
                <c:ptCount val="10"/>
                <c:pt idx="0">
                  <c:v>1618</c:v>
                </c:pt>
                <c:pt idx="1">
                  <c:v>1703</c:v>
                </c:pt>
                <c:pt idx="2">
                  <c:v>1692</c:v>
                </c:pt>
                <c:pt idx="3">
                  <c:v>1690</c:v>
                </c:pt>
                <c:pt idx="4">
                  <c:v>1605</c:v>
                </c:pt>
                <c:pt idx="5">
                  <c:v>1602</c:v>
                </c:pt>
                <c:pt idx="6">
                  <c:v>1638</c:v>
                </c:pt>
                <c:pt idx="7">
                  <c:v>1613</c:v>
                </c:pt>
                <c:pt idx="8">
                  <c:v>1587</c:v>
                </c:pt>
                <c:pt idx="9">
                  <c:v>1578</c:v>
                </c:pt>
              </c:numCache>
            </c:numRef>
          </c:val>
          <c:smooth val="0"/>
          <c:extLst>
            <c:ext xmlns:c16="http://schemas.microsoft.com/office/drawing/2014/chart" uri="{C3380CC4-5D6E-409C-BE32-E72D297353CC}">
              <c16:uniqueId val="{00000000-C485-4D24-B59D-715BDBC7A503}"/>
            </c:ext>
          </c:extLst>
        </c:ser>
        <c:dLbls>
          <c:showLegendKey val="0"/>
          <c:showVal val="0"/>
          <c:showCatName val="0"/>
          <c:showSerName val="0"/>
          <c:showPercent val="0"/>
          <c:showBubbleSize val="0"/>
        </c:dLbls>
        <c:smooth val="0"/>
        <c:axId val="173782528"/>
        <c:axId val="173784064"/>
      </c:lineChart>
      <c:catAx>
        <c:axId val="173782528"/>
        <c:scaling>
          <c:orientation val="minMax"/>
        </c:scaling>
        <c:delete val="0"/>
        <c:axPos val="b"/>
        <c:numFmt formatCode="General" sourceLinked="1"/>
        <c:majorTickMark val="out"/>
        <c:minorTickMark val="none"/>
        <c:tickLblPos val="nextTo"/>
        <c:crossAx val="173784064"/>
        <c:crosses val="autoZero"/>
        <c:auto val="1"/>
        <c:lblAlgn val="ctr"/>
        <c:lblOffset val="100"/>
        <c:noMultiLvlLbl val="0"/>
      </c:catAx>
      <c:valAx>
        <c:axId val="173784064"/>
        <c:scaling>
          <c:orientation val="minMax"/>
          <c:max val="1750"/>
          <c:min val="1550"/>
        </c:scaling>
        <c:delete val="0"/>
        <c:axPos val="l"/>
        <c:majorGridlines/>
        <c:numFmt formatCode="#,##0" sourceLinked="0"/>
        <c:majorTickMark val="out"/>
        <c:minorTickMark val="none"/>
        <c:tickLblPos val="nextTo"/>
        <c:crossAx val="173782528"/>
        <c:crosses val="autoZero"/>
        <c:crossBetween val="between"/>
        <c:majorUnit val="25"/>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66174886033982594"/>
        </c:manualLayout>
      </c:layout>
      <c:barChart>
        <c:barDir val="col"/>
        <c:grouping val="clustered"/>
        <c:varyColors val="0"/>
        <c:ser>
          <c:idx val="0"/>
          <c:order val="0"/>
          <c:spPr>
            <a:solidFill>
              <a:schemeClr val="accent1"/>
            </a:solidFill>
          </c:spPr>
          <c:invertIfNegative val="0"/>
          <c:cat>
            <c:strRef>
              <c:f>'8.3'!$A$7:$A$18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'8.3'!$C$7:$C$18</c:f>
              <c:numCache>
                <c:formatCode>#,##0</c:formatCode>
                <c:ptCount val="12"/>
                <c:pt idx="0">
                  <c:v>106736.99670351099</c:v>
                </c:pt>
                <c:pt idx="1">
                  <c:v>99105.400745731997</c:v>
                </c:pt>
                <c:pt idx="2">
                  <c:v>73267.053158993003</c:v>
                </c:pt>
                <c:pt idx="3">
                  <c:v>47009.147249043999</c:v>
                </c:pt>
                <c:pt idx="4">
                  <c:v>38064.487110084003</c:v>
                </c:pt>
                <c:pt idx="5">
                  <c:v>25540.569519332999</c:v>
                </c:pt>
                <c:pt idx="6">
                  <c:v>24225.116377024002</c:v>
                </c:pt>
                <c:pt idx="7">
                  <c:v>24688.713877758997</c:v>
                </c:pt>
                <c:pt idx="8">
                  <c:v>32960.923432427997</c:v>
                </c:pt>
                <c:pt idx="9">
                  <c:v>63317.839061829</c:v>
                </c:pt>
                <c:pt idx="10">
                  <c:v>85515.11100356</c:v>
                </c:pt>
                <c:pt idx="11">
                  <c:v>92107.16632733299</c:v>
                </c:pt>
              </c:numCache>
            </c:numRef>
          </c:val>
          <c:extLst>
            <c:ext xmlns:c16="http://schemas.microsoft.com/office/drawing/2014/chart" uri="{C3380CC4-5D6E-409C-BE32-E72D297353CC}">
              <c16:uniqueId val="{00000000-ED96-4887-A6CD-4D7B12F76F31}"/>
            </c:ext>
          </c:extLst>
        </c:ser>
        <c:dLbls>
          <c:showLegendKey val="0"/>
          <c:showVal val="0"/>
          <c:showCatName val="0"/>
          <c:showSerName val="0"/>
          <c:showPercent val="0"/>
          <c:showBubbleSize val="0"/>
        </c:dLbls>
        <c:gapWidth val="50"/>
        <c:axId val="170904960"/>
        <c:axId val="172061824"/>
      </c:barChart>
      <c:catAx>
        <c:axId val="17090496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2061824"/>
        <c:crosses val="autoZero"/>
        <c:auto val="1"/>
        <c:lblAlgn val="ctr"/>
        <c:lblOffset val="100"/>
        <c:noMultiLvlLbl val="0"/>
      </c:catAx>
      <c:valAx>
        <c:axId val="172061824"/>
        <c:scaling>
          <c:orientation val="minMax"/>
        </c:scaling>
        <c:delete val="0"/>
        <c:axPos val="l"/>
        <c:majorGridlines/>
        <c:numFmt formatCode="#,##0" sourceLinked="1"/>
        <c:majorTickMark val="out"/>
        <c:minorTickMark val="none"/>
        <c:tickLblPos val="nextTo"/>
        <c:crossAx val="170904960"/>
        <c:crosses val="autoZero"/>
        <c:crossBetween val="between"/>
        <c:majorUnit val="2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4220973350575376E-2"/>
          <c:w val="0.85586431740875435"/>
          <c:h val="0.76440090337545019"/>
        </c:manualLayout>
      </c:layout>
      <c:barChart>
        <c:barDir val="col"/>
        <c:grouping val="clustered"/>
        <c:varyColors val="0"/>
        <c:ser>
          <c:idx val="0"/>
          <c:order val="0"/>
          <c:tx>
            <c:strRef>
              <c:f>'8.3'!$L$14</c:f>
              <c:strCache>
                <c:ptCount val="1"/>
              </c:strCache>
            </c:strRef>
          </c:tx>
          <c:spPr>
            <a:solidFill>
              <a:schemeClr val="accent1"/>
            </a:solidFill>
          </c:spPr>
          <c:invertIfNegative val="0"/>
          <c:cat>
            <c:numRef>
              <c:f>'8.3'!$K$15:$K$24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'8.3'!$L$15:$L$24</c:f>
              <c:numCache>
                <c:formatCode>0</c:formatCode>
                <c:ptCount val="10"/>
                <c:pt idx="0">
                  <c:v>801511.80511781632</c:v>
                </c:pt>
                <c:pt idx="1">
                  <c:v>905811.00000000012</c:v>
                </c:pt>
                <c:pt idx="2">
                  <c:v>802317.10169693304</c:v>
                </c:pt>
                <c:pt idx="3">
                  <c:v>837955.48207248398</c:v>
                </c:pt>
                <c:pt idx="4">
                  <c:v>840410.28830097569</c:v>
                </c:pt>
                <c:pt idx="5">
                  <c:v>913967.04959776311</c:v>
                </c:pt>
                <c:pt idx="6">
                  <c:v>739730.0722082525</c:v>
                </c:pt>
                <c:pt idx="7">
                  <c:v>665733.47336373455</c:v>
                </c:pt>
                <c:pt idx="8">
                  <c:v>673262.67077670502</c:v>
                </c:pt>
                <c:pt idx="9">
                  <c:v>712538.5245666299</c:v>
                </c:pt>
              </c:numCache>
            </c:numRef>
          </c:val>
          <c:extLst>
            <c:ext xmlns:c16="http://schemas.microsoft.com/office/drawing/2014/chart" uri="{C3380CC4-5D6E-409C-BE32-E72D297353CC}">
              <c16:uniqueId val="{00000000-1DBA-4B0F-9C2F-F8A62700EB5D}"/>
            </c:ext>
          </c:extLst>
        </c:ser>
        <c:dLbls>
          <c:showLegendKey val="0"/>
          <c:showVal val="0"/>
          <c:showCatName val="0"/>
          <c:showSerName val="0"/>
          <c:showPercent val="0"/>
          <c:showBubbleSize val="0"/>
        </c:dLbls>
        <c:gapWidth val="50"/>
        <c:axId val="172077824"/>
        <c:axId val="172079360"/>
      </c:barChart>
      <c:catAx>
        <c:axId val="172077824"/>
        <c:scaling>
          <c:orientation val="minMax"/>
        </c:scaling>
        <c:delete val="0"/>
        <c:axPos val="b"/>
        <c:numFmt formatCode="0" sourceLinked="1"/>
        <c:majorTickMark val="out"/>
        <c:minorTickMark val="none"/>
        <c:tickLblPos val="nextTo"/>
        <c:crossAx val="172079360"/>
        <c:crosses val="autoZero"/>
        <c:auto val="1"/>
        <c:lblAlgn val="ctr"/>
        <c:lblOffset val="100"/>
        <c:noMultiLvlLbl val="0"/>
      </c:catAx>
      <c:valAx>
        <c:axId val="172079360"/>
        <c:scaling>
          <c:orientation val="minMax"/>
        </c:scaling>
        <c:delete val="0"/>
        <c:axPos val="l"/>
        <c:majorGridlines/>
        <c:numFmt formatCode="#,##0" sourceLinked="0"/>
        <c:majorTickMark val="out"/>
        <c:minorTickMark val="none"/>
        <c:tickLblPos val="nextTo"/>
        <c:crossAx val="172077824"/>
        <c:crosses val="autoZero"/>
        <c:crossBetween val="between"/>
        <c:majorUnit val="2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070704624119979E-2"/>
          <c:y val="4.1025641025641026E-2"/>
          <c:w val="0.95532999757893922"/>
          <c:h val="0.66129722993258933"/>
        </c:manualLayout>
      </c:layout>
      <c:barChart>
        <c:barDir val="bar"/>
        <c:grouping val="stacked"/>
        <c:varyColors val="0"/>
        <c:ser>
          <c:idx val="0"/>
          <c:order val="0"/>
          <c:spPr>
            <a:solidFill>
              <a:srgbClr val="F0948F"/>
            </a:solidFill>
          </c:spPr>
          <c:invertIfNegative val="0"/>
          <c:dPt>
            <c:idx val="0"/>
            <c:invertIfNegative val="0"/>
            <c:bubble3D val="0"/>
            <c:extLst>
              <c:ext xmlns:c16="http://schemas.microsoft.com/office/drawing/2014/chart" uri="{C3380CC4-5D6E-409C-BE32-E72D297353CC}">
                <c16:uniqueId val="{00000001-1C16-431E-91BE-62A1044ECF5C}"/>
              </c:ext>
            </c:extLst>
          </c:dPt>
          <c:dPt>
            <c:idx val="1"/>
            <c:invertIfNegative val="0"/>
            <c:bubble3D val="0"/>
            <c:spPr>
              <a:solidFill>
                <a:srgbClr val="E86159"/>
              </a:solidFill>
            </c:spPr>
            <c:extLst>
              <c:ext xmlns:c16="http://schemas.microsoft.com/office/drawing/2014/chart" uri="{C3380CC4-5D6E-409C-BE32-E72D297353CC}">
                <c16:uniqueId val="{00000003-1C16-431E-91BE-62A1044ECF5C}"/>
              </c:ext>
            </c:extLst>
          </c:dPt>
          <c:dPt>
            <c:idx val="2"/>
            <c:invertIfNegative val="0"/>
            <c:bubble3D val="0"/>
            <c:spPr>
              <a:solidFill>
                <a:srgbClr val="E53A2E"/>
              </a:solidFill>
            </c:spPr>
            <c:extLst>
              <c:ext xmlns:c16="http://schemas.microsoft.com/office/drawing/2014/chart" uri="{C3380CC4-5D6E-409C-BE32-E72D297353CC}">
                <c16:uniqueId val="{00000004-1C16-431E-91BE-62A1044ECF5C}"/>
              </c:ext>
            </c:extLst>
          </c:dPt>
          <c:dLbls>
            <c:dLbl>
              <c:idx val="0"/>
              <c:spPr>
                <a:noFill/>
                <a:ln>
                  <a:noFill/>
                </a:ln>
                <a:effectLst/>
              </c:spPr>
              <c:txPr>
                <a:bodyPr wrap="square" lIns="38100" tIns="19050" rIns="38100" bIns="19050" anchor="ctr">
                  <a:spAutoFit/>
                </a:bodyPr>
                <a:lstStyle/>
                <a:p>
                  <a:pPr>
                    <a:defRPr/>
                  </a:pPr>
                  <a:endParaRPr lang="cs-CZ"/>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16-431E-91BE-62A1044ECF5C}"/>
                </c:ext>
              </c:extLst>
            </c:dLbl>
            <c:dLbl>
              <c:idx val="1"/>
              <c:spPr>
                <a:noFill/>
                <a:ln>
                  <a:noFill/>
                </a:ln>
                <a:effectLst/>
              </c:spPr>
              <c:txPr>
                <a:bodyPr/>
                <a:lstStyle/>
                <a:p>
                  <a:pPr>
                    <a:defRPr/>
                  </a:pPr>
                  <a:endParaRPr lang="cs-CZ"/>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16-431E-91BE-62A1044ECF5C}"/>
                </c:ext>
              </c:extLst>
            </c:dLbl>
            <c:dLbl>
              <c:idx val="2"/>
              <c:layout>
                <c:manualLayout>
                  <c:x val="2.9995271772029677E-2"/>
                  <c:y val="8.07103014942843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16-431E-91BE-62A1044ECF5C}"/>
                </c:ext>
              </c:extLst>
            </c:dLbl>
            <c:spPr>
              <a:solidFill>
                <a:schemeClr val="bg1"/>
              </a:solid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0"/>
              </c:ext>
            </c:extLst>
          </c:dLbls>
          <c:cat>
            <c:strRef>
              <c:f>'3.3'!$B$28:$D$28</c:f>
              <c:strCache>
                <c:ptCount val="3"/>
                <c:pt idx="0">
                  <c:v>do ČR</c:v>
                </c:pt>
                <c:pt idx="1">
                  <c:v>ze ZP</c:v>
                </c:pt>
                <c:pt idx="2">
                  <c:v>Výroba plynu
 v ČR
(celkem 
včetně VS)</c:v>
                </c:pt>
              </c:strCache>
            </c:strRef>
          </c:cat>
          <c:val>
            <c:numRef>
              <c:f>'3.3'!$B$29:$D$29</c:f>
              <c:numCache>
                <c:formatCode>#\ ##0.0</c:formatCode>
                <c:ptCount val="3"/>
                <c:pt idx="0">
                  <c:v>8475.9933330326257</c:v>
                </c:pt>
                <c:pt idx="1">
                  <c:v>2453.8206009999999</c:v>
                </c:pt>
                <c:pt idx="2">
                  <c:v>116.49776699999998</c:v>
                </c:pt>
              </c:numCache>
            </c:numRef>
          </c:val>
          <c:extLst>
            <c:ext xmlns:c16="http://schemas.microsoft.com/office/drawing/2014/chart" uri="{C3380CC4-5D6E-409C-BE32-E72D297353CC}">
              <c16:uniqueId val="{00000005-1C16-431E-91BE-62A1044ECF5C}"/>
            </c:ext>
          </c:extLst>
        </c:ser>
        <c:ser>
          <c:idx val="1"/>
          <c:order val="1"/>
          <c:spPr>
            <a:solidFill>
              <a:schemeClr val="accent1"/>
            </a:solidFill>
          </c:spPr>
          <c:invertIfNegative val="0"/>
          <c:dPt>
            <c:idx val="0"/>
            <c:invertIfNegative val="0"/>
            <c:bubble3D val="0"/>
            <c:spPr>
              <a:solidFill>
                <a:srgbClr val="9196B0"/>
              </a:solidFill>
            </c:spPr>
            <c:extLst>
              <c:ext xmlns:c16="http://schemas.microsoft.com/office/drawing/2014/chart" uri="{C3380CC4-5D6E-409C-BE32-E72D297353CC}">
                <c16:uniqueId val="{00000006-1C16-431E-91BE-62A1044ECF5C}"/>
              </c:ext>
            </c:extLst>
          </c:dPt>
          <c:dPt>
            <c:idx val="1"/>
            <c:invertIfNegative val="0"/>
            <c:bubble3D val="0"/>
            <c:spPr>
              <a:solidFill>
                <a:schemeClr val="accent2"/>
              </a:solidFill>
            </c:spPr>
            <c:extLst>
              <c:ext xmlns:c16="http://schemas.microsoft.com/office/drawing/2014/chart" uri="{C3380CC4-5D6E-409C-BE32-E72D297353CC}">
                <c16:uniqueId val="{00000008-1C16-431E-91BE-62A1044ECF5C}"/>
              </c:ext>
            </c:extLst>
          </c:dPt>
          <c:dPt>
            <c:idx val="2"/>
            <c:invertIfNegative val="0"/>
            <c:bubble3D val="0"/>
            <c:extLst>
              <c:ext xmlns:c16="http://schemas.microsoft.com/office/drawing/2014/chart" uri="{C3380CC4-5D6E-409C-BE32-E72D297353CC}">
                <c16:uniqueId val="{0000000A-1C16-431E-91BE-62A1044ECF5C}"/>
              </c:ext>
            </c:extLst>
          </c:dPt>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16-431E-91BE-62A1044ECF5C}"/>
                </c:ext>
              </c:extLst>
            </c:dLbl>
            <c:dLbl>
              <c:idx val="1"/>
              <c:spPr>
                <a:noFill/>
                <a:ln>
                  <a:noFill/>
                </a:ln>
                <a:effectLst/>
              </c:spPr>
              <c:txPr>
                <a:bodyPr/>
                <a:lstStyle/>
                <a:p>
                  <a:pPr>
                    <a:defRPr>
                      <a:solidFill>
                        <a:schemeClr val="bg1"/>
                      </a:solidFill>
                    </a:defRPr>
                  </a:pPr>
                  <a:endParaRPr lang="cs-CZ"/>
                </a:p>
              </c:txPr>
              <c:dLblPos val="inEnd"/>
              <c:showLegendKey val="0"/>
              <c:showVal val="1"/>
              <c:showCatName val="0"/>
              <c:showSerName val="0"/>
              <c:showPercent val="0"/>
              <c:showBubbleSize val="0"/>
              <c:extLst>
                <c:ext xmlns:c16="http://schemas.microsoft.com/office/drawing/2014/chart" uri="{C3380CC4-5D6E-409C-BE32-E72D297353CC}">
                  <c16:uniqueId val="{00000008-1C16-431E-91BE-62A1044ECF5C}"/>
                </c:ext>
              </c:extLst>
            </c:dLbl>
            <c:spPr>
              <a:noFill/>
              <a:ln>
                <a:noFill/>
              </a:ln>
              <a:effectLst/>
            </c:spPr>
            <c:txPr>
              <a:bodyPr wrap="square" lIns="38100" tIns="19050" rIns="38100" bIns="19050" anchor="ctr">
                <a:spAutoFit/>
              </a:bodyPr>
              <a:lstStyle/>
              <a:p>
                <a:pPr>
                  <a:defRPr>
                    <a:solidFill>
                      <a:schemeClr val="bg1"/>
                    </a:solidFill>
                  </a:defRPr>
                </a:pPr>
                <a:endParaRPr lang="cs-CZ"/>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'3.3'!$B$28:$D$28</c:f>
              <c:strCache>
                <c:ptCount val="3"/>
                <c:pt idx="0">
                  <c:v>do ČR</c:v>
                </c:pt>
                <c:pt idx="1">
                  <c:v>ze ZP</c:v>
                </c:pt>
                <c:pt idx="2">
                  <c:v>Výroba plynu
 v ČR
(celkem 
včetně VS)</c:v>
                </c:pt>
              </c:strCache>
            </c:strRef>
          </c:cat>
          <c:val>
            <c:numRef>
              <c:f>'3.3'!$B$30:$D$30</c:f>
              <c:numCache>
                <c:formatCode>#\ ##0.0</c:formatCode>
                <c:ptCount val="3"/>
                <c:pt idx="0">
                  <c:v>-1296.178309592166</c:v>
                </c:pt>
                <c:pt idx="1">
                  <c:v>-2587.051841</c:v>
                </c:pt>
                <c:pt idx="2">
                  <c:v>-7207.5895882275136</c:v>
                </c:pt>
              </c:numCache>
            </c:numRef>
          </c:val>
          <c:extLst>
            <c:ext xmlns:c16="http://schemas.microsoft.com/office/drawing/2014/chart" uri="{C3380CC4-5D6E-409C-BE32-E72D297353CC}">
              <c16:uniqueId val="{0000000B-1C16-431E-91BE-62A1044ECF5C}"/>
            </c:ext>
          </c:extLst>
        </c:ser>
        <c:dLbls>
          <c:showLegendKey val="0"/>
          <c:showVal val="0"/>
          <c:showCatName val="0"/>
          <c:showSerName val="0"/>
          <c:showPercent val="0"/>
          <c:showBubbleSize val="0"/>
        </c:dLbls>
        <c:gapWidth val="0"/>
        <c:overlap val="100"/>
        <c:axId val="152085632"/>
        <c:axId val="152087168"/>
      </c:barChart>
      <c:catAx>
        <c:axId val="152085632"/>
        <c:scaling>
          <c:orientation val="minMax"/>
        </c:scaling>
        <c:delete val="1"/>
        <c:axPos val="l"/>
        <c:minorGridlines/>
        <c:numFmt formatCode="General" sourceLinked="0"/>
        <c:majorTickMark val="out"/>
        <c:minorTickMark val="none"/>
        <c:tickLblPos val="nextTo"/>
        <c:crossAx val="152087168"/>
        <c:crosses val="autoZero"/>
        <c:auto val="1"/>
        <c:lblAlgn val="ctr"/>
        <c:lblOffset val="100"/>
        <c:noMultiLvlLbl val="0"/>
      </c:catAx>
      <c:valAx>
        <c:axId val="152087168"/>
        <c:scaling>
          <c:orientation val="minMax"/>
          <c:max val="10000"/>
          <c:min val="-10000"/>
        </c:scaling>
        <c:delete val="0"/>
        <c:axPos val="b"/>
        <c:numFmt formatCode="#,##0" sourceLinked="0"/>
        <c:majorTickMark val="out"/>
        <c:minorTickMark val="none"/>
        <c:tickLblPos val="nextTo"/>
        <c:crossAx val="152085632"/>
        <c:crosses val="autoZero"/>
        <c:crossBetween val="between"/>
        <c:majorUnit val="1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5586431740875435"/>
          <c:h val="0.80316059329793077"/>
        </c:manualLayout>
      </c:layout>
      <c:lineChart>
        <c:grouping val="standard"/>
        <c:varyColors val="0"/>
        <c:ser>
          <c:idx val="0"/>
          <c:order val="0"/>
          <c:tx>
            <c:strRef>
              <c:f>'8.3'!$L$26</c:f>
              <c:strCache>
                <c:ptCount val="1"/>
                <c:pt idx="0">
                  <c:v>Počet zákazníků ke konci období</c:v>
                </c:pt>
              </c:strCache>
            </c:strRef>
          </c:tx>
          <c:spPr>
            <a:ln>
              <a:solidFill>
                <a:schemeClr val="tx2"/>
              </a:solidFill>
            </a:ln>
          </c:spPr>
          <c:marker>
            <c:symbol val="none"/>
          </c:marker>
          <c:cat>
            <c:numRef>
              <c:f>'8.3'!$K$27:$K$36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'8.3'!$L$27:$L$36</c:f>
              <c:numCache>
                <c:formatCode>#,##0</c:formatCode>
                <c:ptCount val="10"/>
                <c:pt idx="0">
                  <c:v>6823</c:v>
                </c:pt>
                <c:pt idx="1">
                  <c:v>6817</c:v>
                </c:pt>
                <c:pt idx="2">
                  <c:v>6817</c:v>
                </c:pt>
                <c:pt idx="3">
                  <c:v>6759</c:v>
                </c:pt>
                <c:pt idx="4">
                  <c:v>6748</c:v>
                </c:pt>
                <c:pt idx="5">
                  <c:v>6487</c:v>
                </c:pt>
                <c:pt idx="6">
                  <c:v>6526</c:v>
                </c:pt>
                <c:pt idx="7">
                  <c:v>6291</c:v>
                </c:pt>
                <c:pt idx="8">
                  <c:v>6220</c:v>
                </c:pt>
                <c:pt idx="9">
                  <c:v>5830</c:v>
                </c:pt>
              </c:numCache>
            </c:numRef>
          </c:val>
          <c:smooth val="0"/>
          <c:extLst>
            <c:ext xmlns:c16="http://schemas.microsoft.com/office/drawing/2014/chart" uri="{C3380CC4-5D6E-409C-BE32-E72D297353CC}">
              <c16:uniqueId val="{00000000-C9FC-48B5-9111-0BFADFCF53CF}"/>
            </c:ext>
          </c:extLst>
        </c:ser>
        <c:dLbls>
          <c:showLegendKey val="0"/>
          <c:showVal val="0"/>
          <c:showCatName val="0"/>
          <c:showSerName val="0"/>
          <c:showPercent val="0"/>
          <c:showBubbleSize val="0"/>
        </c:dLbls>
        <c:smooth val="0"/>
        <c:axId val="172095360"/>
        <c:axId val="172096896"/>
      </c:lineChart>
      <c:catAx>
        <c:axId val="172095360"/>
        <c:scaling>
          <c:orientation val="minMax"/>
        </c:scaling>
        <c:delete val="0"/>
        <c:axPos val="b"/>
        <c:numFmt formatCode="General" sourceLinked="1"/>
        <c:majorTickMark val="out"/>
        <c:minorTickMark val="none"/>
        <c:tickLblPos val="nextTo"/>
        <c:crossAx val="172096896"/>
        <c:crosses val="autoZero"/>
        <c:auto val="1"/>
        <c:lblAlgn val="ctr"/>
        <c:lblOffset val="100"/>
        <c:noMultiLvlLbl val="0"/>
      </c:catAx>
      <c:valAx>
        <c:axId val="172096896"/>
        <c:scaling>
          <c:orientation val="minMax"/>
          <c:max val="7000"/>
          <c:min val="6100"/>
        </c:scaling>
        <c:delete val="0"/>
        <c:axPos val="l"/>
        <c:majorGridlines/>
        <c:numFmt formatCode="#,##0" sourceLinked="0"/>
        <c:majorTickMark val="out"/>
        <c:minorTickMark val="none"/>
        <c:tickLblPos val="nextTo"/>
        <c:crossAx val="172095360"/>
        <c:crosses val="autoZero"/>
        <c:crossBetween val="between"/>
        <c:maj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8459140983247164"/>
          <c:h val="0.64277475638974402"/>
        </c:manualLayout>
      </c:layout>
      <c:barChart>
        <c:barDir val="col"/>
        <c:grouping val="clustered"/>
        <c:varyColors val="0"/>
        <c:ser>
          <c:idx val="0"/>
          <c:order val="0"/>
          <c:spPr>
            <a:solidFill>
              <a:schemeClr val="accent1"/>
            </a:solidFill>
          </c:spPr>
          <c:invertIfNegative val="0"/>
          <c:cat>
            <c:strRef>
              <c:f>'8.4'!$A$7:$A$18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'8.4'!$C$7:$C$18</c:f>
              <c:numCache>
                <c:formatCode>#,##0</c:formatCode>
                <c:ptCount val="12"/>
                <c:pt idx="0">
                  <c:v>183337.391884115</c:v>
                </c:pt>
                <c:pt idx="1">
                  <c:v>171810.32021044297</c:v>
                </c:pt>
                <c:pt idx="2">
                  <c:v>121028.73432769399</c:v>
                </c:pt>
                <c:pt idx="3">
                  <c:v>63548.190045904004</c:v>
                </c:pt>
                <c:pt idx="4">
                  <c:v>45318.641839468</c:v>
                </c:pt>
                <c:pt idx="5">
                  <c:v>16597.908264782003</c:v>
                </c:pt>
                <c:pt idx="6">
                  <c:v>15744.621926366999</c:v>
                </c:pt>
                <c:pt idx="7">
                  <c:v>16681.725287891</c:v>
                </c:pt>
                <c:pt idx="8">
                  <c:v>27102.916341314005</c:v>
                </c:pt>
                <c:pt idx="9">
                  <c:v>90247.327033770009</c:v>
                </c:pt>
                <c:pt idx="10">
                  <c:v>141065.28892199701</c:v>
                </c:pt>
                <c:pt idx="11">
                  <c:v>170702.11173717413</c:v>
                </c:pt>
              </c:numCache>
            </c:numRef>
          </c:val>
          <c:extLst>
            <c:ext xmlns:c16="http://schemas.microsoft.com/office/drawing/2014/chart" uri="{C3380CC4-5D6E-409C-BE32-E72D297353CC}">
              <c16:uniqueId val="{00000000-D958-4688-900E-808E04260AD2}"/>
            </c:ext>
          </c:extLst>
        </c:ser>
        <c:dLbls>
          <c:showLegendKey val="0"/>
          <c:showVal val="0"/>
          <c:showCatName val="0"/>
          <c:showSerName val="0"/>
          <c:showPercent val="0"/>
          <c:showBubbleSize val="0"/>
        </c:dLbls>
        <c:gapWidth val="50"/>
        <c:axId val="174424064"/>
        <c:axId val="174425600"/>
      </c:barChart>
      <c:catAx>
        <c:axId val="17442406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4425600"/>
        <c:crosses val="autoZero"/>
        <c:auto val="1"/>
        <c:lblAlgn val="ctr"/>
        <c:lblOffset val="100"/>
        <c:noMultiLvlLbl val="0"/>
      </c:catAx>
      <c:valAx>
        <c:axId val="174425600"/>
        <c:scaling>
          <c:orientation val="minMax"/>
        </c:scaling>
        <c:delete val="0"/>
        <c:axPos val="l"/>
        <c:majorGridlines/>
        <c:numFmt formatCode="#,##0" sourceLinked="1"/>
        <c:majorTickMark val="out"/>
        <c:minorTickMark val="none"/>
        <c:tickLblPos val="nextTo"/>
        <c:crossAx val="174424064"/>
        <c:crosses val="autoZero"/>
        <c:crossBetween val="between"/>
        <c:majorUnit val="4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6.2724625948604396E-2"/>
          <c:w val="0.85586431740875435"/>
          <c:h val="0.73920175031317004"/>
        </c:manualLayout>
      </c:layout>
      <c:barChart>
        <c:barDir val="col"/>
        <c:grouping val="clustered"/>
        <c:varyColors val="0"/>
        <c:ser>
          <c:idx val="0"/>
          <c:order val="0"/>
          <c:tx>
            <c:strRef>
              <c:f>'8.4'!$L$14</c:f>
              <c:strCache>
                <c:ptCount val="1"/>
              </c:strCache>
            </c:strRef>
          </c:tx>
          <c:spPr>
            <a:solidFill>
              <a:schemeClr val="accent1"/>
            </a:solidFill>
          </c:spPr>
          <c:invertIfNegative val="0"/>
          <c:cat>
            <c:numRef>
              <c:f>'8.4'!$K$15:$K$24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'8.4'!$L$15:$L$24</c:f>
              <c:numCache>
                <c:formatCode>0</c:formatCode>
                <c:ptCount val="10"/>
                <c:pt idx="0">
                  <c:v>1152681.5890783148</c:v>
                </c:pt>
                <c:pt idx="1">
                  <c:v>1238757.2516670562</c:v>
                </c:pt>
                <c:pt idx="2">
                  <c:v>1117915.2635170002</c:v>
                </c:pt>
                <c:pt idx="3">
                  <c:v>1201475.0959205984</c:v>
                </c:pt>
                <c:pt idx="4">
                  <c:v>1197728.8742469333</c:v>
                </c:pt>
                <c:pt idx="5">
                  <c:v>1309687.2651824956</c:v>
                </c:pt>
                <c:pt idx="6">
                  <c:v>1077486.8795721275</c:v>
                </c:pt>
                <c:pt idx="7">
                  <c:v>974837.89383030054</c:v>
                </c:pt>
                <c:pt idx="8">
                  <c:v>972226.69381031208</c:v>
                </c:pt>
                <c:pt idx="9">
                  <c:v>1063185.1778209193</c:v>
                </c:pt>
              </c:numCache>
            </c:numRef>
          </c:val>
          <c:extLst>
            <c:ext xmlns:c16="http://schemas.microsoft.com/office/drawing/2014/chart" uri="{C3380CC4-5D6E-409C-BE32-E72D297353CC}">
              <c16:uniqueId val="{00000000-A780-4C1A-827D-C39B8E4F2298}"/>
            </c:ext>
          </c:extLst>
        </c:ser>
        <c:dLbls>
          <c:showLegendKey val="0"/>
          <c:showVal val="0"/>
          <c:showCatName val="0"/>
          <c:showSerName val="0"/>
          <c:showPercent val="0"/>
          <c:showBubbleSize val="0"/>
        </c:dLbls>
        <c:gapWidth val="50"/>
        <c:axId val="174445696"/>
        <c:axId val="174447232"/>
      </c:barChart>
      <c:catAx>
        <c:axId val="174445696"/>
        <c:scaling>
          <c:orientation val="minMax"/>
        </c:scaling>
        <c:delete val="0"/>
        <c:axPos val="b"/>
        <c:numFmt formatCode="0" sourceLinked="1"/>
        <c:majorTickMark val="out"/>
        <c:minorTickMark val="none"/>
        <c:tickLblPos val="nextTo"/>
        <c:crossAx val="174447232"/>
        <c:crosses val="autoZero"/>
        <c:auto val="1"/>
        <c:lblAlgn val="ctr"/>
        <c:lblOffset val="100"/>
        <c:noMultiLvlLbl val="0"/>
      </c:catAx>
      <c:valAx>
        <c:axId val="174447232"/>
        <c:scaling>
          <c:orientation val="minMax"/>
        </c:scaling>
        <c:delete val="0"/>
        <c:axPos val="l"/>
        <c:majorGridlines/>
        <c:numFmt formatCode="#,##0" sourceLinked="0"/>
        <c:majorTickMark val="out"/>
        <c:minorTickMark val="none"/>
        <c:tickLblPos val="nextTo"/>
        <c:crossAx val="17444569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8555942028985513"/>
          <c:h val="0.80316059329793077"/>
        </c:manualLayout>
      </c:layout>
      <c:lineChart>
        <c:grouping val="standard"/>
        <c:varyColors val="0"/>
        <c:ser>
          <c:idx val="0"/>
          <c:order val="0"/>
          <c:tx>
            <c:strRef>
              <c:f>'8.4'!$L$26</c:f>
              <c:strCache>
                <c:ptCount val="1"/>
                <c:pt idx="0">
                  <c:v>Počet zákazníků ke konci období</c:v>
                </c:pt>
              </c:strCache>
            </c:strRef>
          </c:tx>
          <c:spPr>
            <a:ln>
              <a:solidFill>
                <a:schemeClr val="accent1"/>
              </a:solidFill>
            </a:ln>
          </c:spPr>
          <c:marker>
            <c:symbol val="none"/>
          </c:marker>
          <c:cat>
            <c:numRef>
              <c:f>'8.4'!$K$27:$K$36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'8.4'!$L$27:$L$36</c:f>
              <c:numCache>
                <c:formatCode>#,##0</c:formatCode>
                <c:ptCount val="10"/>
                <c:pt idx="0">
                  <c:v>199995</c:v>
                </c:pt>
                <c:pt idx="1">
                  <c:v>203138</c:v>
                </c:pt>
                <c:pt idx="2">
                  <c:v>205693</c:v>
                </c:pt>
                <c:pt idx="3">
                  <c:v>206267</c:v>
                </c:pt>
                <c:pt idx="4">
                  <c:v>206659</c:v>
                </c:pt>
                <c:pt idx="5">
                  <c:v>207199</c:v>
                </c:pt>
                <c:pt idx="6">
                  <c:v>203698</c:v>
                </c:pt>
                <c:pt idx="7">
                  <c:v>202383</c:v>
                </c:pt>
                <c:pt idx="8">
                  <c:v>201094</c:v>
                </c:pt>
                <c:pt idx="9">
                  <c:v>200740</c:v>
                </c:pt>
              </c:numCache>
            </c:numRef>
          </c:val>
          <c:smooth val="0"/>
          <c:extLst>
            <c:ext xmlns:c16="http://schemas.microsoft.com/office/drawing/2014/chart" uri="{C3380CC4-5D6E-409C-BE32-E72D297353CC}">
              <c16:uniqueId val="{00000000-7E13-4EC7-8D47-8C19659640CE}"/>
            </c:ext>
          </c:extLst>
        </c:ser>
        <c:dLbls>
          <c:showLegendKey val="0"/>
          <c:showVal val="0"/>
          <c:showCatName val="0"/>
          <c:showSerName val="0"/>
          <c:showPercent val="0"/>
          <c:showBubbleSize val="0"/>
        </c:dLbls>
        <c:smooth val="0"/>
        <c:axId val="174545152"/>
        <c:axId val="174555136"/>
      </c:lineChart>
      <c:catAx>
        <c:axId val="174545152"/>
        <c:scaling>
          <c:orientation val="minMax"/>
        </c:scaling>
        <c:delete val="0"/>
        <c:axPos val="b"/>
        <c:numFmt formatCode="General" sourceLinked="1"/>
        <c:majorTickMark val="out"/>
        <c:minorTickMark val="none"/>
        <c:tickLblPos val="nextTo"/>
        <c:crossAx val="174555136"/>
        <c:crosses val="autoZero"/>
        <c:auto val="1"/>
        <c:lblAlgn val="ctr"/>
        <c:lblOffset val="100"/>
        <c:noMultiLvlLbl val="0"/>
      </c:catAx>
      <c:valAx>
        <c:axId val="174555136"/>
        <c:scaling>
          <c:orientation val="minMax"/>
          <c:max val="208000"/>
          <c:min val="198000"/>
        </c:scaling>
        <c:delete val="0"/>
        <c:axPos val="l"/>
        <c:majorGridlines/>
        <c:numFmt formatCode="#,##0" sourceLinked="0"/>
        <c:majorTickMark val="out"/>
        <c:minorTickMark val="none"/>
        <c:tickLblPos val="nextTo"/>
        <c:crossAx val="17454515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8459140983247164"/>
          <c:h val="0.64145261140969301"/>
        </c:manualLayout>
      </c:layout>
      <c:barChart>
        <c:barDir val="col"/>
        <c:grouping val="clustered"/>
        <c:varyColors val="0"/>
        <c:ser>
          <c:idx val="0"/>
          <c:order val="0"/>
          <c:spPr>
            <a:solidFill>
              <a:schemeClr val="accent1"/>
            </a:solidFill>
          </c:spPr>
          <c:invertIfNegative val="0"/>
          <c:cat>
            <c:strRef>
              <c:f>'8.5'!$A$7:$A$18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'8.5'!$C$7:$C$18</c:f>
              <c:numCache>
                <c:formatCode>#,##0</c:formatCode>
                <c:ptCount val="12"/>
                <c:pt idx="0">
                  <c:v>337030.55011973693</c:v>
                </c:pt>
                <c:pt idx="1">
                  <c:v>303053.322682211</c:v>
                </c:pt>
                <c:pt idx="2">
                  <c:v>209344.62062273498</c:v>
                </c:pt>
                <c:pt idx="3">
                  <c:v>117448.30559907499</c:v>
                </c:pt>
                <c:pt idx="4">
                  <c:v>79571.398059336003</c:v>
                </c:pt>
                <c:pt idx="5">
                  <c:v>33398.036788603</c:v>
                </c:pt>
                <c:pt idx="6">
                  <c:v>29690.780156635003</c:v>
                </c:pt>
                <c:pt idx="7">
                  <c:v>31043.828375027999</c:v>
                </c:pt>
                <c:pt idx="8">
                  <c:v>48930.214638123995</c:v>
                </c:pt>
                <c:pt idx="9">
                  <c:v>158763.71948071101</c:v>
                </c:pt>
                <c:pt idx="10">
                  <c:v>249149.59084831702</c:v>
                </c:pt>
                <c:pt idx="11">
                  <c:v>305615.65684728103</c:v>
                </c:pt>
              </c:numCache>
            </c:numRef>
          </c:val>
          <c:extLst>
            <c:ext xmlns:c16="http://schemas.microsoft.com/office/drawing/2014/chart" uri="{C3380CC4-5D6E-409C-BE32-E72D297353CC}">
              <c16:uniqueId val="{00000000-650B-47C6-BC8C-10612B0D9E57}"/>
            </c:ext>
          </c:extLst>
        </c:ser>
        <c:dLbls>
          <c:showLegendKey val="0"/>
          <c:showVal val="0"/>
          <c:showCatName val="0"/>
          <c:showSerName val="0"/>
          <c:showPercent val="0"/>
          <c:showBubbleSize val="0"/>
        </c:dLbls>
        <c:gapWidth val="50"/>
        <c:axId val="174866816"/>
        <c:axId val="174868352"/>
      </c:barChart>
      <c:catAx>
        <c:axId val="17486681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4868352"/>
        <c:crosses val="autoZero"/>
        <c:auto val="1"/>
        <c:lblAlgn val="ctr"/>
        <c:lblOffset val="100"/>
        <c:noMultiLvlLbl val="0"/>
      </c:catAx>
      <c:valAx>
        <c:axId val="174868352"/>
        <c:scaling>
          <c:orientation val="minMax"/>
        </c:scaling>
        <c:delete val="0"/>
        <c:axPos val="l"/>
        <c:majorGridlines/>
        <c:numFmt formatCode="#,##0" sourceLinked="1"/>
        <c:majorTickMark val="out"/>
        <c:minorTickMark val="none"/>
        <c:tickLblPos val="nextTo"/>
        <c:crossAx val="174866816"/>
        <c:crosses val="autoZero"/>
        <c:crossBetween val="between"/>
        <c:majorUnit val="1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543025786627"/>
          <c:y val="8.1143258255508763E-2"/>
          <c:w val="0.85586431740875435"/>
          <c:h val="0.76440090337545019"/>
        </c:manualLayout>
      </c:layout>
      <c:barChart>
        <c:barDir val="col"/>
        <c:grouping val="clustered"/>
        <c:varyColors val="0"/>
        <c:ser>
          <c:idx val="0"/>
          <c:order val="0"/>
          <c:tx>
            <c:strRef>
              <c:f>'8.5'!$L$14</c:f>
              <c:strCache>
                <c:ptCount val="1"/>
                <c:pt idx="0">
                  <c:v>Celková spotřeba</c:v>
                </c:pt>
              </c:strCache>
            </c:strRef>
          </c:tx>
          <c:spPr>
            <a:solidFill>
              <a:schemeClr val="tx2"/>
            </a:solidFill>
          </c:spPr>
          <c:invertIfNegative val="0"/>
          <c:cat>
            <c:numRef>
              <c:f>'8.5'!$K$15:$K$24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'8.5'!$L$15:$L$24</c:f>
              <c:numCache>
                <c:formatCode>0</c:formatCode>
                <c:ptCount val="10"/>
                <c:pt idx="0">
                  <c:v>2368461.0261057094</c:v>
                </c:pt>
                <c:pt idx="1">
                  <c:v>2427268.7824260001</c:v>
                </c:pt>
                <c:pt idx="2">
                  <c:v>2275641.6101114</c:v>
                </c:pt>
                <c:pt idx="3">
                  <c:v>2173234.605044093</c:v>
                </c:pt>
                <c:pt idx="4">
                  <c:v>2245541.6331866197</c:v>
                </c:pt>
                <c:pt idx="5">
                  <c:v>2518715.8153973664</c:v>
                </c:pt>
                <c:pt idx="6">
                  <c:v>1992315.4175368126</c:v>
                </c:pt>
                <c:pt idx="7">
                  <c:v>1761932.1857068152</c:v>
                </c:pt>
                <c:pt idx="8">
                  <c:v>1731484.9451765174</c:v>
                </c:pt>
                <c:pt idx="9">
                  <c:v>1903040.0242177928</c:v>
                </c:pt>
              </c:numCache>
            </c:numRef>
          </c:val>
          <c:extLst>
            <c:ext xmlns:c16="http://schemas.microsoft.com/office/drawing/2014/chart" uri="{C3380CC4-5D6E-409C-BE32-E72D297353CC}">
              <c16:uniqueId val="{00000000-1584-445E-8065-D67778397F5C}"/>
            </c:ext>
          </c:extLst>
        </c:ser>
        <c:dLbls>
          <c:showLegendKey val="0"/>
          <c:showVal val="0"/>
          <c:showCatName val="0"/>
          <c:showSerName val="0"/>
          <c:showPercent val="0"/>
          <c:showBubbleSize val="0"/>
        </c:dLbls>
        <c:gapWidth val="50"/>
        <c:axId val="174880256"/>
        <c:axId val="174881792"/>
      </c:barChart>
      <c:catAx>
        <c:axId val="174880256"/>
        <c:scaling>
          <c:orientation val="minMax"/>
        </c:scaling>
        <c:delete val="0"/>
        <c:axPos val="b"/>
        <c:numFmt formatCode="0" sourceLinked="1"/>
        <c:majorTickMark val="out"/>
        <c:minorTickMark val="none"/>
        <c:tickLblPos val="nextTo"/>
        <c:crossAx val="174881792"/>
        <c:crosses val="autoZero"/>
        <c:auto val="1"/>
        <c:lblAlgn val="ctr"/>
        <c:lblOffset val="100"/>
        <c:noMultiLvlLbl val="0"/>
      </c:catAx>
      <c:valAx>
        <c:axId val="174881792"/>
        <c:scaling>
          <c:orientation val="minMax"/>
        </c:scaling>
        <c:delete val="0"/>
        <c:axPos val="l"/>
        <c:majorGridlines/>
        <c:numFmt formatCode="#,##0" sourceLinked="0"/>
        <c:majorTickMark val="out"/>
        <c:minorTickMark val="none"/>
        <c:tickLblPos val="nextTo"/>
        <c:crossAx val="17488025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5586431740875435"/>
          <c:h val="0.80316059329793077"/>
        </c:manualLayout>
      </c:layout>
      <c:lineChart>
        <c:grouping val="standard"/>
        <c:varyColors val="0"/>
        <c:ser>
          <c:idx val="0"/>
          <c:order val="0"/>
          <c:tx>
            <c:strRef>
              <c:f>'8.5'!$L$26</c:f>
              <c:strCache>
                <c:ptCount val="1"/>
                <c:pt idx="0">
                  <c:v>Počet zákazníků ke konci období</c:v>
                </c:pt>
              </c:strCache>
            </c:strRef>
          </c:tx>
          <c:spPr>
            <a:ln>
              <a:solidFill>
                <a:schemeClr val="accent2">
                  <a:lumMod val="75000"/>
                </a:schemeClr>
              </a:solidFill>
            </a:ln>
          </c:spPr>
          <c:marker>
            <c:symbol val="none"/>
          </c:marker>
          <c:cat>
            <c:numRef>
              <c:f>'8.5'!$K$27:$K$36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'8.5'!$L$27:$L$36</c:f>
              <c:numCache>
                <c:formatCode>#,##0</c:formatCode>
                <c:ptCount val="10"/>
                <c:pt idx="0">
                  <c:v>2632037</c:v>
                </c:pt>
                <c:pt idx="1">
                  <c:v>2632599</c:v>
                </c:pt>
                <c:pt idx="2">
                  <c:v>2626417</c:v>
                </c:pt>
                <c:pt idx="3">
                  <c:v>2619793</c:v>
                </c:pt>
                <c:pt idx="4">
                  <c:v>2614120</c:v>
                </c:pt>
                <c:pt idx="5">
                  <c:v>2604725</c:v>
                </c:pt>
                <c:pt idx="6">
                  <c:v>2569422</c:v>
                </c:pt>
                <c:pt idx="7">
                  <c:v>2542155</c:v>
                </c:pt>
                <c:pt idx="8">
                  <c:v>2518556</c:v>
                </c:pt>
                <c:pt idx="9">
                  <c:v>2494252</c:v>
                </c:pt>
              </c:numCache>
            </c:numRef>
          </c:val>
          <c:smooth val="0"/>
          <c:extLst>
            <c:ext xmlns:c16="http://schemas.microsoft.com/office/drawing/2014/chart" uri="{C3380CC4-5D6E-409C-BE32-E72D297353CC}">
              <c16:uniqueId val="{00000000-12C8-4FAA-AFAF-9204376A81DC}"/>
            </c:ext>
          </c:extLst>
        </c:ser>
        <c:dLbls>
          <c:showLegendKey val="0"/>
          <c:showVal val="0"/>
          <c:showCatName val="0"/>
          <c:showSerName val="0"/>
          <c:showPercent val="0"/>
          <c:showBubbleSize val="0"/>
        </c:dLbls>
        <c:smooth val="0"/>
        <c:axId val="174983808"/>
        <c:axId val="174985600"/>
      </c:lineChart>
      <c:catAx>
        <c:axId val="174983808"/>
        <c:scaling>
          <c:orientation val="minMax"/>
        </c:scaling>
        <c:delete val="0"/>
        <c:axPos val="b"/>
        <c:numFmt formatCode="General" sourceLinked="1"/>
        <c:majorTickMark val="out"/>
        <c:minorTickMark val="none"/>
        <c:tickLblPos val="nextTo"/>
        <c:crossAx val="174985600"/>
        <c:crosses val="autoZero"/>
        <c:auto val="1"/>
        <c:lblAlgn val="ctr"/>
        <c:lblOffset val="100"/>
        <c:noMultiLvlLbl val="0"/>
      </c:catAx>
      <c:valAx>
        <c:axId val="174985600"/>
        <c:scaling>
          <c:orientation val="minMax"/>
          <c:min val="2480000"/>
        </c:scaling>
        <c:delete val="0"/>
        <c:axPos val="l"/>
        <c:majorGridlines/>
        <c:numFmt formatCode="#,##0" sourceLinked="0"/>
        <c:majorTickMark val="out"/>
        <c:minorTickMark val="none"/>
        <c:tickLblPos val="nextTo"/>
        <c:crossAx val="174983808"/>
        <c:crosses val="autoZero"/>
        <c:crossBetween val="between"/>
        <c:majorUnit val="3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570308931801E-2"/>
          <c:y val="6.1525795326334967E-2"/>
          <c:w val="0.91040429691068203"/>
          <c:h val="0.63555629230556721"/>
        </c:manualLayout>
      </c:layout>
      <c:barChart>
        <c:barDir val="col"/>
        <c:grouping val="clustered"/>
        <c:varyColors val="0"/>
        <c:ser>
          <c:idx val="0"/>
          <c:order val="0"/>
          <c:spPr>
            <a:solidFill>
              <a:schemeClr val="tx2"/>
            </a:solidFill>
          </c:spPr>
          <c:invertIfNegative val="0"/>
          <c:cat>
            <c:strRef>
              <c:f>'8.6'!$A$7:$A$18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'8.6'!$C$7:$C$18</c:f>
              <c:numCache>
                <c:formatCode>#,##0</c:formatCode>
                <c:ptCount val="12"/>
                <c:pt idx="0">
                  <c:v>7705.974101468033</c:v>
                </c:pt>
                <c:pt idx="1">
                  <c:v>7149.0807051470765</c:v>
                </c:pt>
                <c:pt idx="2">
                  <c:v>7633.1338803759718</c:v>
                </c:pt>
                <c:pt idx="3">
                  <c:v>7370.2796530209889</c:v>
                </c:pt>
                <c:pt idx="4">
                  <c:v>7515.2330401250074</c:v>
                </c:pt>
                <c:pt idx="5">
                  <c:v>7555.0412079479756</c:v>
                </c:pt>
                <c:pt idx="6">
                  <c:v>7484.5939942789992</c:v>
                </c:pt>
                <c:pt idx="7">
                  <c:v>7253.7530815640021</c:v>
                </c:pt>
                <c:pt idx="8">
                  <c:v>7533.3365384879944</c:v>
                </c:pt>
                <c:pt idx="9">
                  <c:v>7741.9846574459953</c:v>
                </c:pt>
                <c:pt idx="10">
                  <c:v>7650.5013921640348</c:v>
                </c:pt>
                <c:pt idx="11">
                  <c:v>7238.8511648920103</c:v>
                </c:pt>
              </c:numCache>
            </c:numRef>
          </c:val>
          <c:extLst>
            <c:ext xmlns:c16="http://schemas.microsoft.com/office/drawing/2014/chart" uri="{C3380CC4-5D6E-409C-BE32-E72D297353CC}">
              <c16:uniqueId val="{00000000-752A-4284-AF8D-A836BADAE406}"/>
            </c:ext>
          </c:extLst>
        </c:ser>
        <c:dLbls>
          <c:showLegendKey val="0"/>
          <c:showVal val="0"/>
          <c:showCatName val="0"/>
          <c:showSerName val="0"/>
          <c:showPercent val="0"/>
          <c:showBubbleSize val="0"/>
        </c:dLbls>
        <c:gapWidth val="50"/>
        <c:axId val="175059712"/>
        <c:axId val="175061248"/>
      </c:barChart>
      <c:catAx>
        <c:axId val="175059712"/>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5061248"/>
        <c:crosses val="autoZero"/>
        <c:auto val="1"/>
        <c:lblAlgn val="ctr"/>
        <c:lblOffset val="100"/>
        <c:noMultiLvlLbl val="0"/>
      </c:catAx>
      <c:valAx>
        <c:axId val="175061248"/>
        <c:scaling>
          <c:orientation val="minMax"/>
          <c:max val="9000"/>
          <c:min val="0"/>
        </c:scaling>
        <c:delete val="0"/>
        <c:axPos val="l"/>
        <c:majorGridlines/>
        <c:numFmt formatCode="#,##0" sourceLinked="1"/>
        <c:majorTickMark val="out"/>
        <c:minorTickMark val="none"/>
        <c:tickLblPos val="nextTo"/>
        <c:crossAx val="175059712"/>
        <c:crosses val="autoZero"/>
        <c:crossBetween val="between"/>
        <c:majorUnit val="1500"/>
        <c:min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7225753407332"/>
          <c:y val="3.4220973350575376E-2"/>
          <c:w val="0.89492774246592666"/>
          <c:h val="0.76440090337545019"/>
        </c:manualLayout>
      </c:layout>
      <c:barChart>
        <c:barDir val="col"/>
        <c:grouping val="clustered"/>
        <c:varyColors val="0"/>
        <c:ser>
          <c:idx val="0"/>
          <c:order val="0"/>
          <c:tx>
            <c:strRef>
              <c:f>'8.6'!$L$14</c:f>
              <c:strCache>
                <c:ptCount val="1"/>
                <c:pt idx="0">
                  <c:v>Celková dodávka</c:v>
                </c:pt>
              </c:strCache>
            </c:strRef>
          </c:tx>
          <c:spPr>
            <a:solidFill>
              <a:schemeClr val="tx2"/>
            </a:solidFill>
          </c:spPr>
          <c:invertIfNegative val="0"/>
          <c:cat>
            <c:numRef>
              <c:f>'8.6'!$K$15:$K$24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'8.6'!$L$15:$L$24</c:f>
              <c:numCache>
                <c:formatCode>0</c:formatCode>
                <c:ptCount val="10"/>
                <c:pt idx="0">
                  <c:v>59346</c:v>
                </c:pt>
                <c:pt idx="1">
                  <c:v>62917.251701243251</c:v>
                </c:pt>
                <c:pt idx="2">
                  <c:v>72655.081130820108</c:v>
                </c:pt>
                <c:pt idx="3">
                  <c:v>84282.357647964105</c:v>
                </c:pt>
                <c:pt idx="4">
                  <c:v>87655.479339502286</c:v>
                </c:pt>
                <c:pt idx="5">
                  <c:v>99015.99779107004</c:v>
                </c:pt>
                <c:pt idx="6">
                  <c:v>91092.884459144931</c:v>
                </c:pt>
                <c:pt idx="7">
                  <c:v>89324.829415082859</c:v>
                </c:pt>
                <c:pt idx="8">
                  <c:v>92286.308088733931</c:v>
                </c:pt>
                <c:pt idx="9">
                  <c:v>89831.763416918082</c:v>
                </c:pt>
              </c:numCache>
            </c:numRef>
          </c:val>
          <c:extLst>
            <c:ext xmlns:c16="http://schemas.microsoft.com/office/drawing/2014/chart" uri="{C3380CC4-5D6E-409C-BE32-E72D297353CC}">
              <c16:uniqueId val="{00000000-C0F0-4C9E-AB52-D00E47317C20}"/>
            </c:ext>
          </c:extLst>
        </c:ser>
        <c:dLbls>
          <c:showLegendKey val="0"/>
          <c:showVal val="0"/>
          <c:showCatName val="0"/>
          <c:showSerName val="0"/>
          <c:showPercent val="0"/>
          <c:showBubbleSize val="0"/>
        </c:dLbls>
        <c:gapWidth val="50"/>
        <c:axId val="175105920"/>
        <c:axId val="175107456"/>
      </c:barChart>
      <c:catAx>
        <c:axId val="175105920"/>
        <c:scaling>
          <c:orientation val="minMax"/>
        </c:scaling>
        <c:delete val="0"/>
        <c:axPos val="b"/>
        <c:numFmt formatCode="0" sourceLinked="1"/>
        <c:majorTickMark val="out"/>
        <c:minorTickMark val="none"/>
        <c:tickLblPos val="nextTo"/>
        <c:crossAx val="175107456"/>
        <c:crosses val="autoZero"/>
        <c:auto val="1"/>
        <c:lblAlgn val="ctr"/>
        <c:lblOffset val="100"/>
        <c:noMultiLvlLbl val="0"/>
      </c:catAx>
      <c:valAx>
        <c:axId val="175107456"/>
        <c:scaling>
          <c:orientation val="minMax"/>
        </c:scaling>
        <c:delete val="0"/>
        <c:axPos val="l"/>
        <c:majorGridlines/>
        <c:numFmt formatCode="#,##0" sourceLinked="0"/>
        <c:majorTickMark val="out"/>
        <c:minorTickMark val="none"/>
        <c:tickLblPos val="nextTo"/>
        <c:crossAx val="17510592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7826086956521"/>
          <c:y val="3.5116279069767442E-2"/>
          <c:w val="0.89339975845410635"/>
          <c:h val="0.80316059329793077"/>
        </c:manualLayout>
      </c:layout>
      <c:lineChart>
        <c:grouping val="standard"/>
        <c:varyColors val="0"/>
        <c:ser>
          <c:idx val="0"/>
          <c:order val="0"/>
          <c:tx>
            <c:strRef>
              <c:f>'8.6'!$L$26</c:f>
              <c:strCache>
                <c:ptCount val="1"/>
                <c:pt idx="0">
                  <c:v>Počet stanic
CNG</c:v>
                </c:pt>
              </c:strCache>
            </c:strRef>
          </c:tx>
          <c:spPr>
            <a:ln>
              <a:solidFill>
                <a:schemeClr val="tx2"/>
              </a:solidFill>
            </a:ln>
          </c:spPr>
          <c:marker>
            <c:symbol val="none"/>
          </c:marker>
          <c:cat>
            <c:numRef>
              <c:f>'8.6'!$K$27:$K$36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'8.6'!$L$27:$L$36</c:f>
              <c:numCache>
                <c:formatCode>#,##0</c:formatCode>
                <c:ptCount val="10"/>
                <c:pt idx="0">
                  <c:v>143</c:v>
                </c:pt>
                <c:pt idx="1">
                  <c:v>196</c:v>
                </c:pt>
                <c:pt idx="2">
                  <c:v>222</c:v>
                </c:pt>
                <c:pt idx="3">
                  <c:v>238</c:v>
                </c:pt>
                <c:pt idx="4">
                  <c:v>255</c:v>
                </c:pt>
                <c:pt idx="5">
                  <c:v>270</c:v>
                </c:pt>
                <c:pt idx="6">
                  <c:v>271</c:v>
                </c:pt>
                <c:pt idx="7">
                  <c:v>278</c:v>
                </c:pt>
                <c:pt idx="8">
                  <c:v>285</c:v>
                </c:pt>
                <c:pt idx="9">
                  <c:v>282</c:v>
                </c:pt>
              </c:numCache>
            </c:numRef>
          </c:val>
          <c:smooth val="0"/>
          <c:extLst>
            <c:ext xmlns:c16="http://schemas.microsoft.com/office/drawing/2014/chart" uri="{C3380CC4-5D6E-409C-BE32-E72D297353CC}">
              <c16:uniqueId val="{00000000-A2F8-4C46-BDF5-28CF021F8B2B}"/>
            </c:ext>
          </c:extLst>
        </c:ser>
        <c:dLbls>
          <c:showLegendKey val="0"/>
          <c:showVal val="0"/>
          <c:showCatName val="0"/>
          <c:showSerName val="0"/>
          <c:showPercent val="0"/>
          <c:showBubbleSize val="0"/>
        </c:dLbls>
        <c:smooth val="0"/>
        <c:axId val="175389696"/>
        <c:axId val="175399680"/>
      </c:lineChart>
      <c:catAx>
        <c:axId val="175389696"/>
        <c:scaling>
          <c:orientation val="minMax"/>
        </c:scaling>
        <c:delete val="0"/>
        <c:axPos val="b"/>
        <c:numFmt formatCode="General" sourceLinked="1"/>
        <c:majorTickMark val="out"/>
        <c:minorTickMark val="none"/>
        <c:tickLblPos val="nextTo"/>
        <c:crossAx val="175399680"/>
        <c:crosses val="autoZero"/>
        <c:auto val="1"/>
        <c:lblAlgn val="ctr"/>
        <c:lblOffset val="100"/>
        <c:noMultiLvlLbl val="0"/>
      </c:catAx>
      <c:valAx>
        <c:axId val="175399680"/>
        <c:scaling>
          <c:orientation val="minMax"/>
          <c:max val="300"/>
          <c:min val="100"/>
        </c:scaling>
        <c:delete val="0"/>
        <c:axPos val="l"/>
        <c:majorGridlines/>
        <c:numFmt formatCode="#,##0" sourceLinked="0"/>
        <c:majorTickMark val="out"/>
        <c:minorTickMark val="none"/>
        <c:tickLblPos val="nextTo"/>
        <c:crossAx val="175389696"/>
        <c:crosses val="autoZero"/>
        <c:crossBetween val="between"/>
        <c:majorUnit val="25"/>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154753383099839"/>
          <c:y val="6.1205083434770359E-2"/>
          <c:w val="0.87845246616900163"/>
          <c:h val="0.74908184837133174"/>
        </c:manualLayout>
      </c:layout>
      <c:barChart>
        <c:barDir val="col"/>
        <c:grouping val="stacked"/>
        <c:varyColors val="0"/>
        <c:ser>
          <c:idx val="1"/>
          <c:order val="1"/>
          <c:tx>
            <c:strRef>
              <c:f>'3.4'!$D$18</c:f>
              <c:strCache>
                <c:ptCount val="1"/>
                <c:pt idx="0">
                  <c:v>do ČR</c:v>
                </c:pt>
              </c:strCache>
            </c:strRef>
          </c:tx>
          <c:spPr>
            <a:solidFill>
              <a:schemeClr val="tx2"/>
            </a:solidFill>
          </c:spPr>
          <c:invertIfNegative val="0"/>
          <c:dPt>
            <c:idx val="3"/>
            <c:invertIfNegative val="0"/>
            <c:bubble3D val="0"/>
            <c:extLst>
              <c:ext xmlns:c16="http://schemas.microsoft.com/office/drawing/2014/chart" uri="{C3380CC4-5D6E-409C-BE32-E72D297353CC}">
                <c16:uniqueId val="{00000000-A216-4DD1-BEC1-9E487B037BCE}"/>
              </c:ext>
            </c:extLst>
          </c:dPt>
          <c:dPt>
            <c:idx val="4"/>
            <c:invertIfNegative val="0"/>
            <c:bubble3D val="0"/>
            <c:extLst>
              <c:ext xmlns:c16="http://schemas.microsoft.com/office/drawing/2014/chart" uri="{C3380CC4-5D6E-409C-BE32-E72D297353CC}">
                <c16:uniqueId val="{00000001-A216-4DD1-BEC1-9E487B037BCE}"/>
              </c:ext>
            </c:extLst>
          </c:dPt>
          <c:dLbls>
            <c:dLbl>
              <c:idx val="7"/>
              <c:layout>
                <c:manualLayout>
                  <c:x val="0"/>
                  <c:y val="-0.12946778709319054"/>
                </c:manualLayout>
              </c:layout>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5E-451C-AB0F-BCC986F7354C}"/>
                </c:ext>
              </c:extLst>
            </c:dLbl>
            <c:dLbl>
              <c:idx val="8"/>
              <c:layout>
                <c:manualLayout>
                  <c:x val="0"/>
                  <c:y val="-0.1179404953476839"/>
                </c:manualLayout>
              </c:layout>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6C-40F6-82C4-A91DEDE47226}"/>
                </c:ext>
              </c:extLst>
            </c:dLbl>
            <c:dLbl>
              <c:idx val="9"/>
              <c:layout>
                <c:manualLayout>
                  <c:x val="-2.8860028860029918E-3"/>
                  <c:y val="-0.10321296053987045"/>
                </c:manualLayout>
              </c:layout>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3E-4795-988C-9EA487A97940}"/>
                </c:ext>
              </c:extLst>
            </c:dLbl>
            <c:numFmt formatCode="#,##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'3.4'!$B$19:$B$28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'3.4'!$D$19:$D$28</c:f>
              <c:numCache>
                <c:formatCode>#\ ##0.0</c:formatCode>
                <c:ptCount val="10"/>
                <c:pt idx="0">
                  <c:v>33974.656483077597</c:v>
                </c:pt>
                <c:pt idx="1">
                  <c:v>35009.191902951701</c:v>
                </c:pt>
                <c:pt idx="2">
                  <c:v>39769.765428846957</c:v>
                </c:pt>
                <c:pt idx="3">
                  <c:v>36127.13677866853</c:v>
                </c:pt>
                <c:pt idx="4">
                  <c:v>43481.570748310362</c:v>
                </c:pt>
                <c:pt idx="5">
                  <c:v>45652.259324474602</c:v>
                </c:pt>
                <c:pt idx="6">
                  <c:v>27084.570277629347</c:v>
                </c:pt>
                <c:pt idx="7">
                  <c:v>7832.7169411087043</c:v>
                </c:pt>
                <c:pt idx="8">
                  <c:v>6059.1143168756835</c:v>
                </c:pt>
                <c:pt idx="9">
                  <c:v>8475.9933330326257</c:v>
                </c:pt>
              </c:numCache>
            </c:numRef>
          </c:val>
          <c:extLst>
            <c:ext xmlns:c16="http://schemas.microsoft.com/office/drawing/2014/chart" uri="{C3380CC4-5D6E-409C-BE32-E72D297353CC}">
              <c16:uniqueId val="{00000002-A216-4DD1-BEC1-9E487B037BCE}"/>
            </c:ext>
          </c:extLst>
        </c:ser>
        <c:ser>
          <c:idx val="2"/>
          <c:order val="2"/>
          <c:tx>
            <c:strRef>
              <c:f>'3.4'!$E$18</c:f>
              <c:strCache>
                <c:ptCount val="1"/>
                <c:pt idx="0">
                  <c:v>z ČR</c:v>
                </c:pt>
              </c:strCache>
            </c:strRef>
          </c:tx>
          <c:spPr>
            <a:solidFill>
              <a:srgbClr val="9196B0"/>
            </a:solidFill>
          </c:spPr>
          <c:invertIfNegative val="0"/>
          <c:dPt>
            <c:idx val="3"/>
            <c:invertIfNegative val="0"/>
            <c:bubble3D val="0"/>
            <c:extLst>
              <c:ext xmlns:c16="http://schemas.microsoft.com/office/drawing/2014/chart" uri="{C3380CC4-5D6E-409C-BE32-E72D297353CC}">
                <c16:uniqueId val="{00000003-A216-4DD1-BEC1-9E487B037BCE}"/>
              </c:ext>
            </c:extLst>
          </c:dPt>
          <c:dLbls>
            <c:dLbl>
              <c:idx val="7"/>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3-B45E-451C-AB0F-BCC986F7354C}"/>
                </c:ext>
              </c:extLst>
            </c:dLbl>
            <c:dLbl>
              <c:idx val="8"/>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4-FA6C-40F6-82C4-A91DEDE47226}"/>
                </c:ext>
              </c:extLst>
            </c:dLbl>
            <c:dLbl>
              <c:idx val="9"/>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3-A13E-4795-988C-9EA487A97940}"/>
                </c:ext>
              </c:extLst>
            </c:dLbl>
            <c:numFmt formatCode="#,##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'3.4'!$B$19:$B$28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'3.4'!$E$19:$E$28</c:f>
              <c:numCache>
                <c:formatCode>General</c:formatCode>
                <c:ptCount val="10"/>
                <c:pt idx="0">
                  <c:v>-25851.579346631457</c:v>
                </c:pt>
                <c:pt idx="1">
                  <c:v>-26120.117308684228</c:v>
                </c:pt>
                <c:pt idx="2">
                  <c:v>-31761.774558777062</c:v>
                </c:pt>
                <c:pt idx="3">
                  <c:v>-26593.943319249553</c:v>
                </c:pt>
                <c:pt idx="4">
                  <c:v>-35891.603370085293</c:v>
                </c:pt>
                <c:pt idx="5">
                  <c:v>-36933.36233226367</c:v>
                </c:pt>
                <c:pt idx="6">
                  <c:v>-18472.560859217843</c:v>
                </c:pt>
                <c:pt idx="7">
                  <c:v>-1024.3844713606848</c:v>
                </c:pt>
                <c:pt idx="8">
                  <c:v>-336.97792558879746</c:v>
                </c:pt>
                <c:pt idx="9">
                  <c:v>-1296.178309592166</c:v>
                </c:pt>
              </c:numCache>
            </c:numRef>
          </c:val>
          <c:extLst>
            <c:ext xmlns:c16="http://schemas.microsoft.com/office/drawing/2014/chart" uri="{C3380CC4-5D6E-409C-BE32-E72D297353CC}">
              <c16:uniqueId val="{00000004-A216-4DD1-BEC1-9E487B037BCE}"/>
            </c:ext>
          </c:extLst>
        </c:ser>
        <c:dLbls>
          <c:showLegendKey val="0"/>
          <c:showVal val="0"/>
          <c:showCatName val="0"/>
          <c:showSerName val="0"/>
          <c:showPercent val="0"/>
          <c:showBubbleSize val="0"/>
        </c:dLbls>
        <c:gapWidth val="50"/>
        <c:overlap val="100"/>
        <c:axId val="161539200"/>
        <c:axId val="161540736"/>
      </c:barChart>
      <c:lineChart>
        <c:grouping val="standard"/>
        <c:varyColors val="0"/>
        <c:ser>
          <c:idx val="0"/>
          <c:order val="0"/>
          <c:tx>
            <c:strRef>
              <c:f>'3.4'!$C$18</c:f>
              <c:strCache>
                <c:ptCount val="1"/>
                <c:pt idx="0">
                  <c:v>saldo do/z ČR</c:v>
                </c:pt>
              </c:strCache>
            </c:strRef>
          </c:tx>
          <c:spPr>
            <a:ln>
              <a:solidFill>
                <a:schemeClr val="accent5"/>
              </a:solidFill>
            </a:ln>
          </c:spPr>
          <c:marker>
            <c:symbol val="none"/>
          </c:marker>
          <c:cat>
            <c:numRef>
              <c:f>'3.4'!$B$19:$B$28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'3.4'!$C$19:$C$28</c:f>
              <c:numCache>
                <c:formatCode>#\ ##0.0</c:formatCode>
                <c:ptCount val="10"/>
                <c:pt idx="0">
                  <c:v>8123.0771364461389</c:v>
                </c:pt>
                <c:pt idx="1">
                  <c:v>8889.0745942674657</c:v>
                </c:pt>
                <c:pt idx="2">
                  <c:v>8007.990870069887</c:v>
                </c:pt>
                <c:pt idx="3">
                  <c:v>9533.1934594189806</c:v>
                </c:pt>
                <c:pt idx="4">
                  <c:v>7589.967378225062</c:v>
                </c:pt>
                <c:pt idx="5">
                  <c:v>8718.89699221093</c:v>
                </c:pt>
                <c:pt idx="6">
                  <c:v>8612.0094184115096</c:v>
                </c:pt>
                <c:pt idx="7">
                  <c:v>6808.3324697480202</c:v>
                </c:pt>
                <c:pt idx="8">
                  <c:v>5722.1363912868865</c:v>
                </c:pt>
                <c:pt idx="9">
                  <c:v>7179.8150234404611</c:v>
                </c:pt>
              </c:numCache>
            </c:numRef>
          </c:val>
          <c:smooth val="0"/>
          <c:extLst>
            <c:ext xmlns:c16="http://schemas.microsoft.com/office/drawing/2014/chart" uri="{C3380CC4-5D6E-409C-BE32-E72D297353CC}">
              <c16:uniqueId val="{00000005-A216-4DD1-BEC1-9E487B037BCE}"/>
            </c:ext>
          </c:extLst>
        </c:ser>
        <c:dLbls>
          <c:showLegendKey val="0"/>
          <c:showVal val="0"/>
          <c:showCatName val="0"/>
          <c:showSerName val="0"/>
          <c:showPercent val="0"/>
          <c:showBubbleSize val="0"/>
        </c:dLbls>
        <c:marker val="1"/>
        <c:smooth val="0"/>
        <c:axId val="161539200"/>
        <c:axId val="161540736"/>
      </c:lineChart>
      <c:catAx>
        <c:axId val="161539200"/>
        <c:scaling>
          <c:orientation val="minMax"/>
        </c:scaling>
        <c:delete val="0"/>
        <c:axPos val="b"/>
        <c:numFmt formatCode="General" sourceLinked="1"/>
        <c:majorTickMark val="out"/>
        <c:minorTickMark val="none"/>
        <c:tickLblPos val="nextTo"/>
        <c:crossAx val="161540736"/>
        <c:crossesAt val="-40000"/>
        <c:auto val="1"/>
        <c:lblAlgn val="ctr"/>
        <c:lblOffset val="100"/>
        <c:noMultiLvlLbl val="0"/>
      </c:catAx>
      <c:valAx>
        <c:axId val="161540736"/>
        <c:scaling>
          <c:orientation val="minMax"/>
          <c:max val="50000"/>
          <c:min val="-40000"/>
        </c:scaling>
        <c:delete val="0"/>
        <c:axPos val="l"/>
        <c:majorGridlines/>
        <c:numFmt formatCode="#,##0" sourceLinked="0"/>
        <c:majorTickMark val="out"/>
        <c:minorTickMark val="none"/>
        <c:tickLblPos val="nextTo"/>
        <c:crossAx val="161539200"/>
        <c:crosses val="autoZero"/>
        <c:crossBetween val="between"/>
      </c:valAx>
    </c:plotArea>
    <c:legend>
      <c:legendPos val="b"/>
      <c:layout>
        <c:manualLayout>
          <c:xMode val="edge"/>
          <c:yMode val="edge"/>
          <c:x val="1.2691595368760546E-3"/>
          <c:y val="0.8852171458218886"/>
          <c:w val="0.51838520184976877"/>
          <c:h val="0.11478285417811146"/>
        </c:manualLayout>
      </c:layout>
      <c:overlay val="0"/>
    </c:legend>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64771377262052765"/>
        </c:manualLayout>
      </c:layout>
      <c:barChart>
        <c:barDir val="col"/>
        <c:grouping val="clustered"/>
        <c:varyColors val="0"/>
        <c:ser>
          <c:idx val="0"/>
          <c:order val="0"/>
          <c:spPr>
            <a:solidFill>
              <a:schemeClr val="tx2"/>
            </a:solidFill>
          </c:spPr>
          <c:invertIfNegative val="0"/>
          <c:cat>
            <c:strRef>
              <c:f>'8.7'!$A$7:$A$18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'8.7'!$G$7:$G$18</c:f>
              <c:numCache>
                <c:formatCode>#,##0</c:formatCode>
                <c:ptCount val="12"/>
                <c:pt idx="0">
                  <c:v>74656.88097324608</c:v>
                </c:pt>
                <c:pt idx="1">
                  <c:v>69134.308874019087</c:v>
                </c:pt>
                <c:pt idx="2">
                  <c:v>58919.857564978207</c:v>
                </c:pt>
                <c:pt idx="3">
                  <c:v>52546.501241414284</c:v>
                </c:pt>
                <c:pt idx="4">
                  <c:v>44211.330503775716</c:v>
                </c:pt>
                <c:pt idx="5">
                  <c:v>35019.673719469487</c:v>
                </c:pt>
                <c:pt idx="6">
                  <c:v>44108.681479136983</c:v>
                </c:pt>
                <c:pt idx="7">
                  <c:v>21964.15378639003</c:v>
                </c:pt>
                <c:pt idx="8">
                  <c:v>17062.613712486585</c:v>
                </c:pt>
                <c:pt idx="9">
                  <c:v>29338.941118849278</c:v>
                </c:pt>
                <c:pt idx="10">
                  <c:v>32181.134373356443</c:v>
                </c:pt>
                <c:pt idx="11">
                  <c:v>70501.393769510614</c:v>
                </c:pt>
              </c:numCache>
            </c:numRef>
          </c:val>
          <c:extLst>
            <c:ext xmlns:c16="http://schemas.microsoft.com/office/drawing/2014/chart" uri="{C3380CC4-5D6E-409C-BE32-E72D297353CC}">
              <c16:uniqueId val="{00000000-D8DF-4989-8BF2-427FD76FB36E}"/>
            </c:ext>
          </c:extLst>
        </c:ser>
        <c:dLbls>
          <c:showLegendKey val="0"/>
          <c:showVal val="0"/>
          <c:showCatName val="0"/>
          <c:showSerName val="0"/>
          <c:showPercent val="0"/>
          <c:showBubbleSize val="0"/>
        </c:dLbls>
        <c:gapWidth val="50"/>
        <c:axId val="170787584"/>
        <c:axId val="170789120"/>
      </c:barChart>
      <c:catAx>
        <c:axId val="17078758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0789120"/>
        <c:crosses val="autoZero"/>
        <c:auto val="1"/>
        <c:lblAlgn val="ctr"/>
        <c:lblOffset val="100"/>
        <c:noMultiLvlLbl val="0"/>
      </c:catAx>
      <c:valAx>
        <c:axId val="170789120"/>
        <c:scaling>
          <c:orientation val="minMax"/>
        </c:scaling>
        <c:delete val="0"/>
        <c:axPos val="l"/>
        <c:majorGridlines/>
        <c:numFmt formatCode="#,##0" sourceLinked="1"/>
        <c:majorTickMark val="out"/>
        <c:minorTickMark val="none"/>
        <c:tickLblPos val="nextTo"/>
        <c:crossAx val="170787584"/>
        <c:crosses val="autoZero"/>
        <c:crossBetween val="between"/>
        <c:minorUnit val="1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4220973350575376E-2"/>
          <c:w val="0.85586431740875435"/>
          <c:h val="0.76440090337545019"/>
        </c:manualLayout>
      </c:layout>
      <c:barChart>
        <c:barDir val="col"/>
        <c:grouping val="clustered"/>
        <c:varyColors val="0"/>
        <c:ser>
          <c:idx val="0"/>
          <c:order val="0"/>
          <c:tx>
            <c:strRef>
              <c:f>'8.7'!$N$14</c:f>
              <c:strCache>
                <c:ptCount val="1"/>
                <c:pt idx="0">
                  <c:v>Celkem</c:v>
                </c:pt>
              </c:strCache>
            </c:strRef>
          </c:tx>
          <c:spPr>
            <a:solidFill>
              <a:schemeClr val="tx2"/>
            </a:solidFill>
          </c:spPr>
          <c:invertIfNegative val="0"/>
          <c:cat>
            <c:numRef>
              <c:f>'8.7'!$M$15:$M$24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'8.7'!$N$15:$N$24</c:f>
              <c:numCache>
                <c:formatCode>0</c:formatCode>
                <c:ptCount val="10"/>
                <c:pt idx="0">
                  <c:v>561179.23963635962</c:v>
                </c:pt>
                <c:pt idx="1">
                  <c:v>533902.91369931761</c:v>
                </c:pt>
                <c:pt idx="2">
                  <c:v>543760.89742198202</c:v>
                </c:pt>
                <c:pt idx="3">
                  <c:v>897735.19673649466</c:v>
                </c:pt>
                <c:pt idx="4">
                  <c:v>1116799.5023423922</c:v>
                </c:pt>
                <c:pt idx="5">
                  <c:v>1223833.3135601592</c:v>
                </c:pt>
                <c:pt idx="6">
                  <c:v>610132.70827282756</c:v>
                </c:pt>
                <c:pt idx="7">
                  <c:v>519046.83867163025</c:v>
                </c:pt>
                <c:pt idx="8">
                  <c:v>542195.76218990819</c:v>
                </c:pt>
                <c:pt idx="9">
                  <c:v>549645.47111663269</c:v>
                </c:pt>
              </c:numCache>
            </c:numRef>
          </c:val>
          <c:extLst>
            <c:ext xmlns:c16="http://schemas.microsoft.com/office/drawing/2014/chart" uri="{C3380CC4-5D6E-409C-BE32-E72D297353CC}">
              <c16:uniqueId val="{00000000-DB70-4B33-8C05-7172225E10C6}"/>
            </c:ext>
          </c:extLst>
        </c:ser>
        <c:dLbls>
          <c:showLegendKey val="0"/>
          <c:showVal val="0"/>
          <c:showCatName val="0"/>
          <c:showSerName val="0"/>
          <c:showPercent val="0"/>
          <c:showBubbleSize val="0"/>
        </c:dLbls>
        <c:gapWidth val="50"/>
        <c:axId val="170813312"/>
        <c:axId val="170814848"/>
      </c:barChart>
      <c:catAx>
        <c:axId val="170813312"/>
        <c:scaling>
          <c:orientation val="minMax"/>
        </c:scaling>
        <c:delete val="0"/>
        <c:axPos val="b"/>
        <c:numFmt formatCode="0" sourceLinked="1"/>
        <c:majorTickMark val="out"/>
        <c:minorTickMark val="none"/>
        <c:tickLblPos val="nextTo"/>
        <c:crossAx val="170814848"/>
        <c:crosses val="autoZero"/>
        <c:auto val="1"/>
        <c:lblAlgn val="ctr"/>
        <c:lblOffset val="100"/>
        <c:noMultiLvlLbl val="0"/>
      </c:catAx>
      <c:valAx>
        <c:axId val="170814848"/>
        <c:scaling>
          <c:orientation val="minMax"/>
        </c:scaling>
        <c:delete val="0"/>
        <c:axPos val="l"/>
        <c:majorGridlines/>
        <c:numFmt formatCode="#,##0" sourceLinked="0"/>
        <c:majorTickMark val="out"/>
        <c:minorTickMark val="none"/>
        <c:tickLblPos val="nextTo"/>
        <c:crossAx val="17081331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23178220764632"/>
          <c:y val="3.5116279069767442E-2"/>
          <c:w val="0.85379292799532502"/>
          <c:h val="0.80316059329793077"/>
        </c:manualLayout>
      </c:layout>
      <c:lineChart>
        <c:grouping val="standard"/>
        <c:varyColors val="0"/>
        <c:ser>
          <c:idx val="0"/>
          <c:order val="0"/>
          <c:tx>
            <c:strRef>
              <c:f>'8.7'!$N$26</c:f>
              <c:strCache>
                <c:ptCount val="1"/>
                <c:pt idx="0">
                  <c:v>#ODKAZ!</c:v>
                </c:pt>
              </c:strCache>
            </c:strRef>
          </c:tx>
          <c:spPr>
            <a:ln>
              <a:solidFill>
                <a:schemeClr val="accent1"/>
              </a:solidFill>
            </a:ln>
          </c:spPr>
          <c:marker>
            <c:symbol val="none"/>
          </c:marker>
          <c:cat>
            <c:numRef>
              <c:f>'8.7'!$M$27:$M$36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'8.7'!$N$27:$N$36</c:f>
              <c:numCache>
                <c:formatCode>#,##0</c:formatCode>
                <c:ptCount val="10"/>
                <c:pt idx="0">
                  <c:v>625</c:v>
                </c:pt>
                <c:pt idx="1">
                  <c:v>681</c:v>
                </c:pt>
                <c:pt idx="2">
                  <c:v>688</c:v>
                </c:pt>
                <c:pt idx="3">
                  <c:v>727</c:v>
                </c:pt>
                <c:pt idx="4">
                  <c:v>792</c:v>
                </c:pt>
                <c:pt idx="5">
                  <c:v>846</c:v>
                </c:pt>
                <c:pt idx="6">
                  <c:v>874</c:v>
                </c:pt>
                <c:pt idx="7">
                  <c:v>881</c:v>
                </c:pt>
                <c:pt idx="8">
                  <c:v>918</c:v>
                </c:pt>
                <c:pt idx="9">
                  <c:v>929</c:v>
                </c:pt>
              </c:numCache>
            </c:numRef>
          </c:val>
          <c:smooth val="0"/>
          <c:extLst>
            <c:ext xmlns:c16="http://schemas.microsoft.com/office/drawing/2014/chart" uri="{C3380CC4-5D6E-409C-BE32-E72D297353CC}">
              <c16:uniqueId val="{00000000-4F89-4BDF-81EF-0E5B0DC5FA83}"/>
            </c:ext>
          </c:extLst>
        </c:ser>
        <c:dLbls>
          <c:showLegendKey val="0"/>
          <c:showVal val="0"/>
          <c:showCatName val="0"/>
          <c:showSerName val="0"/>
          <c:showPercent val="0"/>
          <c:showBubbleSize val="0"/>
        </c:dLbls>
        <c:smooth val="0"/>
        <c:axId val="170822656"/>
        <c:axId val="174994176"/>
      </c:lineChart>
      <c:catAx>
        <c:axId val="170822656"/>
        <c:scaling>
          <c:orientation val="minMax"/>
        </c:scaling>
        <c:delete val="0"/>
        <c:axPos val="b"/>
        <c:numFmt formatCode="General" sourceLinked="1"/>
        <c:majorTickMark val="out"/>
        <c:minorTickMark val="none"/>
        <c:tickLblPos val="nextTo"/>
        <c:crossAx val="174994176"/>
        <c:crosses val="autoZero"/>
        <c:auto val="1"/>
        <c:lblAlgn val="ctr"/>
        <c:lblOffset val="100"/>
        <c:noMultiLvlLbl val="0"/>
      </c:catAx>
      <c:valAx>
        <c:axId val="174994176"/>
        <c:scaling>
          <c:orientation val="minMax"/>
          <c:max val="1000"/>
          <c:min val="600"/>
        </c:scaling>
        <c:delete val="0"/>
        <c:axPos val="l"/>
        <c:majorGridlines/>
        <c:numFmt formatCode="#,##0" sourceLinked="0"/>
        <c:majorTickMark val="out"/>
        <c:minorTickMark val="none"/>
        <c:tickLblPos val="nextTo"/>
        <c:crossAx val="170822656"/>
        <c:crosses val="autoZero"/>
        <c:crossBetween val="between"/>
        <c:majorUnit val="5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8886646389418"/>
          <c:y val="0.12648544728087333"/>
          <c:w val="0.79557766470526925"/>
          <c:h val="0.73967133089255566"/>
        </c:manualLayout>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8-1068-4785-9EAB-58B2916C008D}"/>
              </c:ext>
            </c:extLst>
          </c:dPt>
          <c:dPt>
            <c:idx val="1"/>
            <c:bubble3D val="0"/>
            <c:spPr>
              <a:solidFill>
                <a:srgbClr val="E02C1F"/>
              </a:solidFill>
              <a:ln w="19050">
                <a:noFill/>
              </a:ln>
              <a:effectLst/>
            </c:spPr>
            <c:extLst>
              <c:ext xmlns:c16="http://schemas.microsoft.com/office/drawing/2014/chart" uri="{C3380CC4-5D6E-409C-BE32-E72D297353CC}">
                <c16:uniqueId val="{00000001-1068-4785-9EAB-58B2916C008D}"/>
              </c:ext>
            </c:extLst>
          </c:dPt>
          <c:dPt>
            <c:idx val="2"/>
            <c:bubble3D val="0"/>
            <c:spPr>
              <a:solidFill>
                <a:schemeClr val="accent2"/>
              </a:solidFill>
              <a:ln w="19050">
                <a:noFill/>
              </a:ln>
              <a:effectLst/>
            </c:spPr>
            <c:extLst>
              <c:ext xmlns:c16="http://schemas.microsoft.com/office/drawing/2014/chart" uri="{C3380CC4-5D6E-409C-BE32-E72D297353CC}">
                <c16:uniqueId val="{00000003-1068-4785-9EAB-58B2916C008D}"/>
              </c:ext>
            </c:extLst>
          </c:dPt>
          <c:dPt>
            <c:idx val="3"/>
            <c:bubble3D val="0"/>
            <c:spPr>
              <a:solidFill>
                <a:schemeClr val="accent6"/>
              </a:solidFill>
              <a:ln w="19050">
                <a:noFill/>
              </a:ln>
              <a:effectLst/>
            </c:spPr>
            <c:extLst>
              <c:ext xmlns:c16="http://schemas.microsoft.com/office/drawing/2014/chart" uri="{C3380CC4-5D6E-409C-BE32-E72D297353CC}">
                <c16:uniqueId val="{00000005-1068-4785-9EAB-58B2916C008D}"/>
              </c:ext>
            </c:extLst>
          </c:dPt>
          <c:dPt>
            <c:idx val="4"/>
            <c:bubble3D val="0"/>
            <c:spPr>
              <a:solidFill>
                <a:schemeClr val="accent3">
                  <a:lumMod val="50000"/>
                </a:schemeClr>
              </a:solidFill>
              <a:ln w="19050">
                <a:noFill/>
              </a:ln>
              <a:effectLst/>
            </c:spPr>
            <c:extLst>
              <c:ext xmlns:c16="http://schemas.microsoft.com/office/drawing/2014/chart" uri="{C3380CC4-5D6E-409C-BE32-E72D297353CC}">
                <c16:uniqueId val="{00000007-1068-4785-9EAB-58B2916C008D}"/>
              </c:ext>
            </c:extLst>
          </c:dPt>
          <c:dLbls>
            <c:dLbl>
              <c:idx val="0"/>
              <c:layout>
                <c:manualLayout>
                  <c:x val="0.14631030742608278"/>
                  <c:y val="-5.520169851380042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068-4785-9EAB-58B2916C008D}"/>
                </c:ext>
              </c:extLst>
            </c:dLbl>
            <c:dLbl>
              <c:idx val="1"/>
              <c:layout>
                <c:manualLayout>
                  <c:x val="-0.101181681942754"/>
                  <c:y val="0.17750071050035943"/>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68-4785-9EAB-58B2916C008D}"/>
                </c:ext>
              </c:extLst>
            </c:dLbl>
            <c:dLbl>
              <c:idx val="2"/>
              <c:layout>
                <c:manualLayout>
                  <c:x val="-0.13880126182965299"/>
                  <c:y val="0.1698513800424628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68-4785-9EAB-58B2916C008D}"/>
                </c:ext>
              </c:extLst>
            </c:dLbl>
            <c:dLbl>
              <c:idx val="3"/>
              <c:layout>
                <c:manualLayout>
                  <c:x val="-0.1583587934788909"/>
                  <c:y val="-0.1273885350318471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68-4785-9EAB-58B2916C008D}"/>
                </c:ext>
              </c:extLst>
            </c:dLbl>
            <c:dLbl>
              <c:idx val="4"/>
              <c:layout>
                <c:manualLayout>
                  <c:x val="4.91598685299472E-2"/>
                  <c:y val="-0.1656050955414012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68-4785-9EAB-58B2916C008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'8.9'!$D$4:$H$4</c:f>
              <c:strCache>
                <c:ptCount val="5"/>
                <c:pt idx="0">
                  <c:v>VO</c:v>
                </c:pt>
                <c:pt idx="1">
                  <c:v>SO</c:v>
                </c:pt>
                <c:pt idx="2">
                  <c:v>MO</c:v>
                </c:pt>
                <c:pt idx="3">
                  <c:v>DOM</c:v>
                </c:pt>
                <c:pt idx="4">
                  <c:v>OP</c:v>
                </c:pt>
              </c:strCache>
            </c:strRef>
          </c:cat>
          <c:val>
            <c:numRef>
              <c:f>'8.9'!$D$5:$H$5</c:f>
              <c:numCache>
                <c:formatCode>#,##0</c:formatCode>
                <c:ptCount val="5"/>
                <c:pt idx="0">
                  <c:v>3424516.137725627</c:v>
                </c:pt>
                <c:pt idx="1">
                  <c:v>712538.5245666299</c:v>
                </c:pt>
                <c:pt idx="2">
                  <c:v>1063185.1778209193</c:v>
                </c:pt>
                <c:pt idx="3">
                  <c:v>1903040.0242177928</c:v>
                </c:pt>
                <c:pt idx="4">
                  <c:v>104309.730712422</c:v>
                </c:pt>
              </c:numCache>
            </c:numRef>
          </c:val>
          <c:extLst>
            <c:ext xmlns:c16="http://schemas.microsoft.com/office/drawing/2014/chart" uri="{C3380CC4-5D6E-409C-BE32-E72D297353CC}">
              <c16:uniqueId val="{00000009-1068-4785-9EAB-58B2916C008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57357310534205E-2"/>
          <c:y val="0.14685825099887995"/>
          <c:w val="0.83889896434425837"/>
          <c:h val="0.7804476988147182"/>
        </c:manualLayout>
      </c:layout>
      <c:doughnutChart>
        <c:varyColors val="1"/>
        <c:ser>
          <c:idx val="0"/>
          <c:order val="0"/>
          <c:spPr>
            <a:ln>
              <a:noFill/>
            </a:ln>
          </c:spPr>
          <c:dPt>
            <c:idx val="0"/>
            <c:bubble3D val="0"/>
            <c:spPr>
              <a:solidFill>
                <a:schemeClr val="accent2"/>
              </a:solidFill>
              <a:ln w="19050">
                <a:noFill/>
              </a:ln>
              <a:effectLst/>
            </c:spPr>
            <c:extLst>
              <c:ext xmlns:c16="http://schemas.microsoft.com/office/drawing/2014/chart" uri="{C3380CC4-5D6E-409C-BE32-E72D297353CC}">
                <c16:uniqueId val="{00000001-9536-486C-894F-E618C9049FA6}"/>
              </c:ext>
            </c:extLst>
          </c:dPt>
          <c:dPt>
            <c:idx val="1"/>
            <c:bubble3D val="0"/>
            <c:spPr>
              <a:solidFill>
                <a:srgbClr val="F0948F"/>
              </a:solidFill>
              <a:ln w="19050">
                <a:noFill/>
              </a:ln>
              <a:effectLst/>
            </c:spPr>
            <c:extLst>
              <c:ext xmlns:c16="http://schemas.microsoft.com/office/drawing/2014/chart" uri="{C3380CC4-5D6E-409C-BE32-E72D297353CC}">
                <c16:uniqueId val="{00000003-9536-486C-894F-E618C9049FA6}"/>
              </c:ext>
            </c:extLst>
          </c:dPt>
          <c:dPt>
            <c:idx val="2"/>
            <c:bubble3D val="0"/>
            <c:spPr>
              <a:solidFill>
                <a:srgbClr val="E02C1F"/>
              </a:solidFill>
              <a:ln w="19050">
                <a:noFill/>
              </a:ln>
              <a:effectLst/>
            </c:spPr>
            <c:extLst>
              <c:ext xmlns:c16="http://schemas.microsoft.com/office/drawing/2014/chart" uri="{C3380CC4-5D6E-409C-BE32-E72D297353CC}">
                <c16:uniqueId val="{00000005-9536-486C-894F-E618C9049FA6}"/>
              </c:ext>
            </c:extLst>
          </c:dPt>
          <c:dPt>
            <c:idx val="3"/>
            <c:bubble3D val="0"/>
            <c:spPr>
              <a:solidFill>
                <a:srgbClr val="9196B0"/>
              </a:solidFill>
              <a:ln w="19050">
                <a:noFill/>
              </a:ln>
              <a:effectLst/>
            </c:spPr>
            <c:extLst>
              <c:ext xmlns:c16="http://schemas.microsoft.com/office/drawing/2014/chart" uri="{C3380CC4-5D6E-409C-BE32-E72D297353CC}">
                <c16:uniqueId val="{00000007-9536-486C-894F-E618C9049FA6}"/>
              </c:ext>
            </c:extLst>
          </c:dPt>
          <c:dPt>
            <c:idx val="4"/>
            <c:bubble3D val="0"/>
            <c:spPr>
              <a:solidFill>
                <a:schemeClr val="accent3">
                  <a:lumMod val="60000"/>
                  <a:lumOff val="40000"/>
                </a:schemeClr>
              </a:solidFill>
              <a:ln w="19050">
                <a:noFill/>
              </a:ln>
              <a:effectLst/>
            </c:spPr>
            <c:extLst>
              <c:ext xmlns:c16="http://schemas.microsoft.com/office/drawing/2014/chart" uri="{C3380CC4-5D6E-409C-BE32-E72D297353CC}">
                <c16:uniqueId val="{00000009-9536-486C-894F-E618C9049FA6}"/>
              </c:ext>
            </c:extLst>
          </c:dPt>
          <c:dPt>
            <c:idx val="5"/>
            <c:bubble3D val="0"/>
            <c:spPr>
              <a:solidFill>
                <a:schemeClr val="accent6"/>
              </a:solidFill>
              <a:ln w="19050">
                <a:noFill/>
              </a:ln>
              <a:effectLst/>
            </c:spPr>
            <c:extLst>
              <c:ext xmlns:c16="http://schemas.microsoft.com/office/drawing/2014/chart" uri="{C3380CC4-5D6E-409C-BE32-E72D297353CC}">
                <c16:uniqueId val="{0000000B-9536-486C-894F-E618C9049FA6}"/>
              </c:ext>
            </c:extLst>
          </c:dPt>
          <c:dPt>
            <c:idx val="6"/>
            <c:bubble3D val="0"/>
            <c:spPr>
              <a:solidFill>
                <a:schemeClr val="accent3">
                  <a:lumMod val="50000"/>
                </a:schemeClr>
              </a:solidFill>
              <a:ln w="19050">
                <a:noFill/>
              </a:ln>
              <a:effectLst/>
            </c:spPr>
            <c:extLst>
              <c:ext xmlns:c16="http://schemas.microsoft.com/office/drawing/2014/chart" uri="{C3380CC4-5D6E-409C-BE32-E72D297353CC}">
                <c16:uniqueId val="{0000000C-A80C-4903-BDC7-E573DBF06B45}"/>
              </c:ext>
            </c:extLst>
          </c:dPt>
          <c:dLbls>
            <c:dLbl>
              <c:idx val="0"/>
              <c:layout>
                <c:manualLayout>
                  <c:x val="-0.2074483029261398"/>
                  <c:y val="9.660085808689347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36-486C-894F-E618C9049FA6}"/>
                </c:ext>
              </c:extLst>
            </c:dLbl>
            <c:dLbl>
              <c:idx val="1"/>
              <c:layout>
                <c:manualLayout>
                  <c:x val="-0.18202187099984427"/>
                  <c:y val="-0.13566979286824815"/>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36-486C-894F-E618C9049FA6}"/>
                </c:ext>
              </c:extLst>
            </c:dLbl>
            <c:dLbl>
              <c:idx val="2"/>
              <c:layout>
                <c:manualLayout>
                  <c:x val="0.13163481953290854"/>
                  <c:y val="-0.2335456475583864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36-486C-894F-E618C9049FA6}"/>
                </c:ext>
              </c:extLst>
            </c:dLbl>
            <c:dLbl>
              <c:idx val="3"/>
              <c:layout>
                <c:manualLayout>
                  <c:x val="0.20169777885049003"/>
                  <c:y val="-0.2434163428232866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36-486C-894F-E618C9049FA6}"/>
                </c:ext>
              </c:extLst>
            </c:dLbl>
            <c:dLbl>
              <c:idx val="4"/>
              <c:layout>
                <c:manualLayout>
                  <c:x val="0.23051927481568421"/>
                  <c:y val="-0.1427600849256900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536-486C-894F-E618C9049FA6}"/>
                </c:ext>
              </c:extLst>
            </c:dLbl>
            <c:dLbl>
              <c:idx val="5"/>
              <c:layout>
                <c:manualLayout>
                  <c:x val="0.23166547018091624"/>
                  <c:y val="9.6902218432886964E-3"/>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536-486C-894F-E618C9049FA6}"/>
                </c:ext>
              </c:extLst>
            </c:dLbl>
            <c:dLbl>
              <c:idx val="6"/>
              <c:layout>
                <c:manualLayout>
                  <c:x val="0.22645167906833644"/>
                  <c:y val="0.1746560342377585"/>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80C-4903-BDC7-E573DBF06B4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'8.9'!$B$30:$H$30</c:f>
              <c:strCache>
                <c:ptCount val="7"/>
                <c:pt idx="0">
                  <c:v>POD</c:v>
                </c:pt>
                <c:pt idx="1">
                  <c:v>DOM</c:v>
                </c:pt>
                <c:pt idx="2">
                  <c:v>VEL</c:v>
                </c:pt>
                <c:pt idx="3">
                  <c:v>VTP</c:v>
                </c:pt>
                <c:pt idx="4">
                  <c:v>CNG</c:v>
                </c:pt>
                <c:pt idx="5">
                  <c:v>LNG</c:v>
                </c:pt>
                <c:pt idx="6">
                  <c:v>OP</c:v>
                </c:pt>
              </c:strCache>
            </c:strRef>
          </c:cat>
          <c:val>
            <c:numRef>
              <c:f>'8.9'!$B$31:$H$31</c:f>
              <c:numCache>
                <c:formatCode>#,##0</c:formatCode>
                <c:ptCount val="7"/>
                <c:pt idx="0">
                  <c:v>3592158.276860828</c:v>
                </c:pt>
                <c:pt idx="1">
                  <c:v>1903040.0242177928</c:v>
                </c:pt>
                <c:pt idx="2">
                  <c:v>549645.47111663269</c:v>
                </c:pt>
                <c:pt idx="3">
                  <c:v>966640.81971879746</c:v>
                </c:pt>
                <c:pt idx="4">
                  <c:v>89831.763416918082</c:v>
                </c:pt>
                <c:pt idx="5">
                  <c:v>1963.509</c:v>
                </c:pt>
                <c:pt idx="6">
                  <c:v>104309.730712422</c:v>
                </c:pt>
              </c:numCache>
            </c:numRef>
          </c:val>
          <c:extLst>
            <c:ext xmlns:c16="http://schemas.microsoft.com/office/drawing/2014/chart" uri="{C3380CC4-5D6E-409C-BE32-E72D297353CC}">
              <c16:uniqueId val="{0000000C-9536-486C-894F-E618C9049FA6}"/>
            </c:ext>
          </c:extLst>
        </c:ser>
        <c:dLbls>
          <c:showLegendKey val="0"/>
          <c:showVal val="0"/>
          <c:showCatName val="0"/>
          <c:showSerName val="0"/>
          <c:showPercent val="1"/>
          <c:showBubbleSize val="0"/>
          <c:showLeaderLines val="1"/>
        </c:dLbls>
        <c:firstSliceAng val="8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8809985200448"/>
          <c:y val="0.27150854791799672"/>
          <c:w val="0.64239376619978572"/>
          <c:h val="0.58671263389373629"/>
        </c:manualLayout>
      </c:layout>
      <c:doughnutChart>
        <c:varyColors val="1"/>
        <c:ser>
          <c:idx val="0"/>
          <c:order val="0"/>
          <c:spPr>
            <a:solidFill>
              <a:schemeClr val="tx1"/>
            </a:solidFill>
            <a:ln>
              <a:noFill/>
            </a:ln>
          </c:spPr>
          <c:dPt>
            <c:idx val="0"/>
            <c:bubble3D val="0"/>
            <c:spPr>
              <a:solidFill>
                <a:schemeClr val="accent1"/>
              </a:solidFill>
              <a:ln>
                <a:noFill/>
              </a:ln>
            </c:spPr>
            <c:extLst>
              <c:ext xmlns:c16="http://schemas.microsoft.com/office/drawing/2014/chart" uri="{C3380CC4-5D6E-409C-BE32-E72D297353CC}">
                <c16:uniqueId val="{00000001-08DB-4C31-B80A-D26EB3B89944}"/>
              </c:ext>
            </c:extLst>
          </c:dPt>
          <c:dPt>
            <c:idx val="1"/>
            <c:bubble3D val="0"/>
            <c:spPr>
              <a:solidFill>
                <a:schemeClr val="accent5"/>
              </a:solidFill>
              <a:ln>
                <a:noFill/>
              </a:ln>
            </c:spPr>
            <c:extLst>
              <c:ext xmlns:c16="http://schemas.microsoft.com/office/drawing/2014/chart" uri="{C3380CC4-5D6E-409C-BE32-E72D297353CC}">
                <c16:uniqueId val="{00000003-08DB-4C31-B80A-D26EB3B89944}"/>
              </c:ext>
            </c:extLst>
          </c:dPt>
          <c:dPt>
            <c:idx val="2"/>
            <c:bubble3D val="0"/>
            <c:extLst>
              <c:ext xmlns:c16="http://schemas.microsoft.com/office/drawing/2014/chart" uri="{C3380CC4-5D6E-409C-BE32-E72D297353CC}">
                <c16:uniqueId val="{00000005-08DB-4C31-B80A-D26EB3B89944}"/>
              </c:ext>
            </c:extLst>
          </c:dPt>
          <c:dPt>
            <c:idx val="3"/>
            <c:bubble3D val="0"/>
            <c:spPr>
              <a:solidFill>
                <a:schemeClr val="accent2"/>
              </a:solidFill>
              <a:ln>
                <a:noFill/>
              </a:ln>
            </c:spPr>
            <c:extLst>
              <c:ext xmlns:c16="http://schemas.microsoft.com/office/drawing/2014/chart" uri="{C3380CC4-5D6E-409C-BE32-E72D297353CC}">
                <c16:uniqueId val="{00000007-08DB-4C31-B80A-D26EB3B89944}"/>
              </c:ext>
            </c:extLst>
          </c:dPt>
          <c:dLbls>
            <c:dLbl>
              <c:idx val="0"/>
              <c:layout>
                <c:manualLayout>
                  <c:x val="0.2301508573110605"/>
                  <c:y val="-0.20730436473218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DB-4C31-B80A-D26EB3B89944}"/>
                </c:ext>
              </c:extLst>
            </c:dLbl>
            <c:dLbl>
              <c:idx val="1"/>
              <c:layout>
                <c:manualLayout>
                  <c:x val="-0.27574394322205054"/>
                  <c:y val="0.135802469135802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8DB-4C31-B80A-D26EB3B89944}"/>
                </c:ext>
              </c:extLst>
            </c:dLbl>
            <c:dLbl>
              <c:idx val="2"/>
              <c:layout>
                <c:manualLayout>
                  <c:x val="-0.18765701016344918"/>
                  <c:y val="-0.213238067463789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8DB-4C31-B80A-D26EB3B89944}"/>
                </c:ext>
              </c:extLst>
            </c:dLbl>
            <c:dLbl>
              <c:idx val="3"/>
              <c:layout>
                <c:manualLayout>
                  <c:x val="-2.4519832217234527E-2"/>
                  <c:y val="-0.241503839797803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8DB-4C31-B80A-D26EB3B89944}"/>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'9.2'!$D$29:$D$32</c:f>
              <c:strCache>
                <c:ptCount val="4"/>
                <c:pt idx="0">
                  <c:v> PPD</c:v>
                </c:pt>
                <c:pt idx="1">
                  <c:v> GasNet</c:v>
                </c:pt>
                <c:pt idx="2">
                  <c:v> GasD</c:v>
                </c:pt>
                <c:pt idx="3">
                  <c:v> Ostatní spol.</c:v>
                </c:pt>
              </c:strCache>
            </c:strRef>
          </c:cat>
          <c:val>
            <c:numRef>
              <c:f>'9.2'!$E$29:$E$32</c:f>
              <c:numCache>
                <c:formatCode>#\ ##0.0</c:formatCode>
                <c:ptCount val="4"/>
                <c:pt idx="0">
                  <c:v>745.97136351241204</c:v>
                </c:pt>
                <c:pt idx="1">
                  <c:v>5863.1724067241012</c:v>
                </c:pt>
                <c:pt idx="2">
                  <c:v>286.94629000200001</c:v>
                </c:pt>
                <c:pt idx="3">
                  <c:v>311.49952798899994</c:v>
                </c:pt>
              </c:numCache>
            </c:numRef>
          </c:val>
          <c:extLst>
            <c:ext xmlns:c16="http://schemas.microsoft.com/office/drawing/2014/chart" uri="{C3380CC4-5D6E-409C-BE32-E72D297353CC}">
              <c16:uniqueId val="{00000008-08DB-4C31-B80A-D26EB3B89944}"/>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74778152730907"/>
          <c:y val="2.8097360471450502E-2"/>
          <c:w val="0.72458005249343815"/>
          <c:h val="0.81808696082800969"/>
        </c:manualLayout>
      </c:layout>
      <c:barChart>
        <c:barDir val="col"/>
        <c:grouping val="clustered"/>
        <c:varyColors val="0"/>
        <c:ser>
          <c:idx val="0"/>
          <c:order val="0"/>
          <c:spPr>
            <a:solidFill>
              <a:schemeClr val="accent1"/>
            </a:solidFill>
          </c:spPr>
          <c:invertIfNegative val="0"/>
          <c:dPt>
            <c:idx val="0"/>
            <c:invertIfNegative val="0"/>
            <c:bubble3D val="0"/>
            <c:extLst>
              <c:ext xmlns:c16="http://schemas.microsoft.com/office/drawing/2014/chart" uri="{C3380CC4-5D6E-409C-BE32-E72D297353CC}">
                <c16:uniqueId val="{00000001-4117-483B-83F8-7C4C4204AFF4}"/>
              </c:ext>
            </c:extLst>
          </c:dPt>
          <c:dPt>
            <c:idx val="1"/>
            <c:invertIfNegative val="0"/>
            <c:bubble3D val="0"/>
            <c:extLst>
              <c:ext xmlns:c16="http://schemas.microsoft.com/office/drawing/2014/chart" uri="{C3380CC4-5D6E-409C-BE32-E72D297353CC}">
                <c16:uniqueId val="{00000003-4117-483B-83F8-7C4C4204AFF4}"/>
              </c:ext>
            </c:extLst>
          </c:dPt>
          <c:dPt>
            <c:idx val="2"/>
            <c:invertIfNegative val="0"/>
            <c:bubble3D val="0"/>
            <c:extLst>
              <c:ext xmlns:c16="http://schemas.microsoft.com/office/drawing/2014/chart" uri="{C3380CC4-5D6E-409C-BE32-E72D297353CC}">
                <c16:uniqueId val="{00000005-4117-483B-83F8-7C4C4204AFF4}"/>
              </c:ext>
            </c:extLst>
          </c:dPt>
          <c:dPt>
            <c:idx val="3"/>
            <c:invertIfNegative val="0"/>
            <c:bubble3D val="0"/>
            <c:extLst>
              <c:ext xmlns:c16="http://schemas.microsoft.com/office/drawing/2014/chart" uri="{C3380CC4-5D6E-409C-BE32-E72D297353CC}">
                <c16:uniqueId val="{00000007-4117-483B-83F8-7C4C4204AFF4}"/>
              </c:ext>
            </c:extLst>
          </c:dPt>
          <c:cat>
            <c:strRef>
              <c:f>'9.2'!$D$29:$D$32</c:f>
              <c:strCache>
                <c:ptCount val="4"/>
                <c:pt idx="0">
                  <c:v> PPD</c:v>
                </c:pt>
                <c:pt idx="1">
                  <c:v> GasNet</c:v>
                </c:pt>
                <c:pt idx="2">
                  <c:v> GasD</c:v>
                </c:pt>
                <c:pt idx="3">
                  <c:v> Ostatní spol.</c:v>
                </c:pt>
              </c:strCache>
            </c:strRef>
          </c:cat>
          <c:val>
            <c:numRef>
              <c:f>'9.2'!$E$29:$E$32</c:f>
              <c:numCache>
                <c:formatCode>#\ ##0.0</c:formatCode>
                <c:ptCount val="4"/>
                <c:pt idx="0">
                  <c:v>745.97136351241204</c:v>
                </c:pt>
                <c:pt idx="1">
                  <c:v>5863.1724067241012</c:v>
                </c:pt>
                <c:pt idx="2">
                  <c:v>286.94629000200001</c:v>
                </c:pt>
                <c:pt idx="3">
                  <c:v>311.49952798899994</c:v>
                </c:pt>
              </c:numCache>
            </c:numRef>
          </c:val>
          <c:extLst>
            <c:ext xmlns:c16="http://schemas.microsoft.com/office/drawing/2014/chart" uri="{C3380CC4-5D6E-409C-BE32-E72D297353CC}">
              <c16:uniqueId val="{00000008-4117-483B-83F8-7C4C4204AFF4}"/>
            </c:ext>
          </c:extLst>
        </c:ser>
        <c:dLbls>
          <c:showLegendKey val="0"/>
          <c:showVal val="0"/>
          <c:showCatName val="0"/>
          <c:showSerName val="0"/>
          <c:showPercent val="0"/>
          <c:showBubbleSize val="0"/>
        </c:dLbls>
        <c:gapWidth val="50"/>
        <c:axId val="176456832"/>
        <c:axId val="176458368"/>
      </c:barChart>
      <c:catAx>
        <c:axId val="176456832"/>
        <c:scaling>
          <c:orientation val="minMax"/>
        </c:scaling>
        <c:delete val="0"/>
        <c:axPos val="b"/>
        <c:numFmt formatCode="General" sourceLinked="0"/>
        <c:majorTickMark val="out"/>
        <c:minorTickMark val="none"/>
        <c:tickLblPos val="nextTo"/>
        <c:crossAx val="176458368"/>
        <c:crosses val="autoZero"/>
        <c:auto val="1"/>
        <c:lblAlgn val="ctr"/>
        <c:lblOffset val="100"/>
        <c:noMultiLvlLbl val="0"/>
      </c:catAx>
      <c:valAx>
        <c:axId val="176458368"/>
        <c:scaling>
          <c:orientation val="minMax"/>
          <c:min val="0"/>
        </c:scaling>
        <c:delete val="0"/>
        <c:axPos val="l"/>
        <c:majorGridlines/>
        <c:title>
          <c:tx>
            <c:rich>
              <a:bodyPr rot="-5400000" vert="horz"/>
              <a:lstStyle/>
              <a:p>
                <a:pPr>
                  <a:defRPr b="0"/>
                </a:pPr>
                <a:r>
                  <a:rPr lang="en-US" b="0"/>
                  <a:t>mil. m</a:t>
                </a:r>
                <a:r>
                  <a:rPr lang="en-US" b="0" baseline="30000"/>
                  <a:t>3</a:t>
                </a:r>
              </a:p>
            </c:rich>
          </c:tx>
          <c:layout>
            <c:manualLayout>
              <c:xMode val="edge"/>
              <c:yMode val="edge"/>
              <c:x val="1.950693663292085E-3"/>
              <c:y val="0.31015926407257344"/>
            </c:manualLayout>
          </c:layout>
          <c:overlay val="0"/>
        </c:title>
        <c:numFmt formatCode="#,##0" sourceLinked="0"/>
        <c:majorTickMark val="out"/>
        <c:minorTickMark val="none"/>
        <c:tickLblPos val="nextTo"/>
        <c:crossAx val="17645683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56305243936425"/>
          <c:y val="2.4804922784001298E-2"/>
          <c:w val="0.87497846078171415"/>
          <c:h val="0.73516000218454958"/>
        </c:manualLayout>
      </c:layout>
      <c:barChart>
        <c:barDir val="col"/>
        <c:grouping val="clustered"/>
        <c:varyColors val="0"/>
        <c:ser>
          <c:idx val="0"/>
          <c:order val="0"/>
          <c:tx>
            <c:strRef>
              <c:f>'9.3'!$D$55</c:f>
              <c:strCache>
                <c:ptCount val="1"/>
                <c:pt idx="0">
                  <c:v>2025</c:v>
                </c:pt>
              </c:strCache>
            </c:strRef>
          </c:tx>
          <c:spPr>
            <a:solidFill>
              <a:srgbClr val="C00000"/>
            </a:solidFill>
          </c:spPr>
          <c:invertIfNegative val="0"/>
          <c:cat>
            <c:strRef>
              <c:f>'9.3'!$C$56:$C$66</c:f>
              <c:strCache>
                <c:ptCount val="11"/>
                <c:pt idx="0">
                  <c:v>A</c:v>
                </c:pt>
                <c:pt idx="1">
                  <c:v>A1</c:v>
                </c:pt>
                <c:pt idx="2">
                  <c:v>A2</c:v>
                </c:pt>
                <c:pt idx="3">
                  <c:v>B</c:v>
                </c:pt>
                <c:pt idx="4">
                  <c:v>C</c:v>
                </c:pt>
                <c:pt idx="5">
                  <c:v>D</c:v>
                </c:pt>
                <c:pt idx="6">
                  <c:v>E</c:v>
                </c:pt>
                <c:pt idx="7">
                  <c:v>F</c:v>
                </c:pt>
                <c:pt idx="8">
                  <c:v>G</c:v>
                </c:pt>
                <c:pt idx="9">
                  <c:v>M</c:v>
                </c:pt>
                <c:pt idx="10">
                  <c:v>Z</c:v>
                </c:pt>
              </c:strCache>
            </c:strRef>
          </c:cat>
          <c:val>
            <c:numRef>
              <c:f>'9.3'!$D$56:$D$66</c:f>
              <c:numCache>
                <c:formatCode>#,##0</c:formatCode>
                <c:ptCount val="11"/>
                <c:pt idx="0">
                  <c:v>440128.30504004704</c:v>
                </c:pt>
                <c:pt idx="1">
                  <c:v>7301.5610000000006</c:v>
                </c:pt>
                <c:pt idx="2">
                  <c:v>1963.4899999999998</c:v>
                </c:pt>
                <c:pt idx="3">
                  <c:v>0</c:v>
                </c:pt>
                <c:pt idx="4">
                  <c:v>0</c:v>
                </c:pt>
                <c:pt idx="5">
                  <c:v>3254.530521961</c:v>
                </c:pt>
                <c:pt idx="6">
                  <c:v>2154</c:v>
                </c:pt>
                <c:pt idx="7">
                  <c:v>0</c:v>
                </c:pt>
                <c:pt idx="8">
                  <c:v>0</c:v>
                </c:pt>
                <c:pt idx="9">
                  <c:v>60.612000000000002</c:v>
                </c:pt>
                <c:pt idx="10">
                  <c:v>0</c:v>
                </c:pt>
              </c:numCache>
            </c:numRef>
          </c:val>
          <c:extLst>
            <c:ext xmlns:c16="http://schemas.microsoft.com/office/drawing/2014/chart" uri="{C3380CC4-5D6E-409C-BE32-E72D297353CC}">
              <c16:uniqueId val="{00000000-C363-4BF5-883F-D1301C7D6AE3}"/>
            </c:ext>
          </c:extLst>
        </c:ser>
        <c:ser>
          <c:idx val="1"/>
          <c:order val="1"/>
          <c:tx>
            <c:strRef>
              <c:f>'9.3'!$E$55</c:f>
              <c:strCache>
                <c:ptCount val="1"/>
                <c:pt idx="0">
                  <c:v>2024</c:v>
                </c:pt>
              </c:strCache>
            </c:strRef>
          </c:tx>
          <c:spPr>
            <a:solidFill>
              <a:srgbClr val="1A3366"/>
            </a:solidFill>
          </c:spPr>
          <c:invertIfNegative val="0"/>
          <c:cat>
            <c:strRef>
              <c:f>'9.3'!$C$56:$C$66</c:f>
              <c:strCache>
                <c:ptCount val="11"/>
                <c:pt idx="0">
                  <c:v>A</c:v>
                </c:pt>
                <c:pt idx="1">
                  <c:v>A1</c:v>
                </c:pt>
                <c:pt idx="2">
                  <c:v>A2</c:v>
                </c:pt>
                <c:pt idx="3">
                  <c:v>B</c:v>
                </c:pt>
                <c:pt idx="4">
                  <c:v>C</c:v>
                </c:pt>
                <c:pt idx="5">
                  <c:v>D</c:v>
                </c:pt>
                <c:pt idx="6">
                  <c:v>E</c:v>
                </c:pt>
                <c:pt idx="7">
                  <c:v>F</c:v>
                </c:pt>
                <c:pt idx="8">
                  <c:v>G</c:v>
                </c:pt>
                <c:pt idx="9">
                  <c:v>M</c:v>
                </c:pt>
                <c:pt idx="10">
                  <c:v>Z</c:v>
                </c:pt>
              </c:strCache>
            </c:strRef>
          </c:cat>
          <c:val>
            <c:numRef>
              <c:f>'9.3'!$E$56:$E$66</c:f>
              <c:numCache>
                <c:formatCode>#,##0</c:formatCode>
                <c:ptCount val="11"/>
                <c:pt idx="0">
                  <c:v>401093.81958281901</c:v>
                </c:pt>
                <c:pt idx="1">
                  <c:v>7150.1089999999995</c:v>
                </c:pt>
                <c:pt idx="2">
                  <c:v>2296.1369999999997</c:v>
                </c:pt>
                <c:pt idx="3">
                  <c:v>0</c:v>
                </c:pt>
                <c:pt idx="4">
                  <c:v>0</c:v>
                </c:pt>
                <c:pt idx="5">
                  <c:v>3602.5725576060004</c:v>
                </c:pt>
                <c:pt idx="6">
                  <c:v>1962</c:v>
                </c:pt>
                <c:pt idx="7">
                  <c:v>0</c:v>
                </c:pt>
                <c:pt idx="8">
                  <c:v>0</c:v>
                </c:pt>
                <c:pt idx="9">
                  <c:v>201.62100000000001</c:v>
                </c:pt>
                <c:pt idx="10">
                  <c:v>0</c:v>
                </c:pt>
              </c:numCache>
            </c:numRef>
          </c:val>
          <c:extLst>
            <c:ext xmlns:c16="http://schemas.microsoft.com/office/drawing/2014/chart" uri="{C3380CC4-5D6E-409C-BE32-E72D297353CC}">
              <c16:uniqueId val="{00000001-C363-4BF5-883F-D1301C7D6AE3}"/>
            </c:ext>
          </c:extLst>
        </c:ser>
        <c:dLbls>
          <c:showLegendKey val="0"/>
          <c:showVal val="0"/>
          <c:showCatName val="0"/>
          <c:showSerName val="0"/>
          <c:showPercent val="0"/>
          <c:showBubbleSize val="0"/>
        </c:dLbls>
        <c:gapWidth val="50"/>
        <c:axId val="176599808"/>
        <c:axId val="176601344"/>
      </c:barChart>
      <c:catAx>
        <c:axId val="176599808"/>
        <c:scaling>
          <c:orientation val="minMax"/>
        </c:scaling>
        <c:delete val="0"/>
        <c:axPos val="b"/>
        <c:numFmt formatCode="General" sourceLinked="0"/>
        <c:majorTickMark val="out"/>
        <c:minorTickMark val="none"/>
        <c:tickLblPos val="nextTo"/>
        <c:txPr>
          <a:bodyPr rot="0"/>
          <a:lstStyle/>
          <a:p>
            <a:pPr>
              <a:defRPr/>
            </a:pPr>
            <a:endParaRPr lang="cs-CZ"/>
          </a:p>
        </c:txPr>
        <c:crossAx val="176601344"/>
        <c:crosses val="autoZero"/>
        <c:auto val="1"/>
        <c:lblAlgn val="ctr"/>
        <c:lblOffset val="100"/>
        <c:noMultiLvlLbl val="0"/>
      </c:catAx>
      <c:valAx>
        <c:axId val="176601344"/>
        <c:scaling>
          <c:orientation val="minMax"/>
          <c:min val="0"/>
        </c:scaling>
        <c:delete val="0"/>
        <c:axPos val="l"/>
        <c:majorGridlines/>
        <c:title>
          <c:tx>
            <c:rich>
              <a:bodyPr rot="-5400000" vert="horz"/>
              <a:lstStyle/>
              <a:p>
                <a:pPr>
                  <a:defRPr b="0"/>
                </a:pPr>
                <a:r>
                  <a:rPr lang="en-US" b="0"/>
                  <a:t>mil. m</a:t>
                </a:r>
                <a:r>
                  <a:rPr lang="en-US" b="0" baseline="30000"/>
                  <a:t>3</a:t>
                </a:r>
              </a:p>
            </c:rich>
          </c:tx>
          <c:overlay val="0"/>
        </c:title>
        <c:numFmt formatCode="#,##0" sourceLinked="0"/>
        <c:majorTickMark val="out"/>
        <c:minorTickMark val="none"/>
        <c:tickLblPos val="nextTo"/>
        <c:crossAx val="176599808"/>
        <c:crosses val="autoZero"/>
        <c:crossBetween val="between"/>
      </c:valAx>
    </c:plotArea>
    <c:legend>
      <c:legendPos val="b"/>
      <c:layout>
        <c:manualLayout>
          <c:xMode val="edge"/>
          <c:yMode val="edge"/>
          <c:x val="1.6972622947678986E-3"/>
          <c:y val="0.8942938818694175"/>
          <c:w val="0.14877529359924901"/>
          <c:h val="8.9082493642668348E-2"/>
        </c:manualLayout>
      </c:layout>
      <c:overlay val="1"/>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000" b="1">
                <a:solidFill>
                  <a:schemeClr val="tx2"/>
                </a:solidFill>
              </a:defRPr>
            </a:pPr>
            <a:r>
              <a:rPr lang="en-US" sz="1000" b="1">
                <a:solidFill>
                  <a:schemeClr val="tx2"/>
                </a:solidFill>
              </a:rPr>
              <a:t>Délky plynovodů</a:t>
            </a:r>
            <a:r>
              <a:rPr lang="cs-CZ" sz="1000" b="1">
                <a:solidFill>
                  <a:schemeClr val="tx2"/>
                </a:solidFill>
              </a:rPr>
              <a:t> PDS a PPS</a:t>
            </a:r>
            <a:endParaRPr lang="en-US" sz="1000" b="1">
              <a:solidFill>
                <a:schemeClr val="tx2"/>
              </a:solidFill>
            </a:endParaRPr>
          </a:p>
        </c:rich>
      </c:tx>
      <c:layout>
        <c:manualLayout>
          <c:xMode val="edge"/>
          <c:yMode val="edge"/>
          <c:x val="3.581169522864339E-3"/>
          <c:y val="9.5358080239970004E-3"/>
        </c:manualLayout>
      </c:layout>
      <c:overlay val="0"/>
    </c:title>
    <c:autoTitleDeleted val="0"/>
    <c:plotArea>
      <c:layout>
        <c:manualLayout>
          <c:layoutTarget val="inner"/>
          <c:xMode val="edge"/>
          <c:yMode val="edge"/>
          <c:x val="0.15602186181362929"/>
          <c:y val="0.13167368364668702"/>
          <c:w val="0.84397813818637069"/>
          <c:h val="0.58806877711714611"/>
        </c:manualLayout>
      </c:layout>
      <c:barChart>
        <c:barDir val="col"/>
        <c:grouping val="stacked"/>
        <c:varyColors val="0"/>
        <c:ser>
          <c:idx val="0"/>
          <c:order val="0"/>
          <c:tx>
            <c:strRef>
              <c:f>'9.4'!$C$31</c:f>
              <c:strCache>
                <c:ptCount val="1"/>
                <c:pt idx="0">
                  <c:v>VTL </c:v>
                </c:pt>
              </c:strCache>
            </c:strRef>
          </c:tx>
          <c:spPr>
            <a:solidFill>
              <a:schemeClr val="tx2"/>
            </a:solidFill>
          </c:spPr>
          <c:invertIfNegative val="0"/>
          <c:cat>
            <c:strRef>
              <c:f>'9.4'!$B$32:$B$36</c:f>
              <c:strCache>
                <c:ptCount val="5"/>
                <c:pt idx="0">
                  <c:v>Pražská plynárenská Distribuce, a.s.</c:v>
                </c:pt>
                <c:pt idx="1">
                  <c:v>GasNet, s.r.o.</c:v>
                </c:pt>
                <c:pt idx="2">
                  <c:v>Gas Distribution, s.r.o.</c:v>
                </c:pt>
                <c:pt idx="3">
                  <c:v>LDS</c:v>
                </c:pt>
                <c:pt idx="4">
                  <c:v>NET4GAS, s.r.o.</c:v>
                </c:pt>
              </c:strCache>
            </c:strRef>
          </c:cat>
          <c:val>
            <c:numRef>
              <c:f>'9.4'!$C$32:$C$36</c:f>
              <c:numCache>
                <c:formatCode>0.0</c:formatCode>
                <c:ptCount val="5"/>
                <c:pt idx="0">
                  <c:v>371.96476992439699</c:v>
                </c:pt>
                <c:pt idx="1">
                  <c:v>11063.859716499999</c:v>
                </c:pt>
                <c:pt idx="2">
                  <c:v>1242.0467200000003</c:v>
                </c:pt>
                <c:pt idx="3">
                  <c:v>45.258499999999998</c:v>
                </c:pt>
                <c:pt idx="4">
                  <c:v>4058.3980000000001</c:v>
                </c:pt>
              </c:numCache>
            </c:numRef>
          </c:val>
          <c:extLst>
            <c:ext xmlns:c16="http://schemas.microsoft.com/office/drawing/2014/chart" uri="{C3380CC4-5D6E-409C-BE32-E72D297353CC}">
              <c16:uniqueId val="{00000000-1A79-4715-B65C-01AEEA33B2BE}"/>
            </c:ext>
          </c:extLst>
        </c:ser>
        <c:ser>
          <c:idx val="1"/>
          <c:order val="1"/>
          <c:tx>
            <c:strRef>
              <c:f>'9.4'!$D$31</c:f>
              <c:strCache>
                <c:ptCount val="1"/>
                <c:pt idx="0">
                  <c:v>STL </c:v>
                </c:pt>
              </c:strCache>
            </c:strRef>
          </c:tx>
          <c:spPr>
            <a:solidFill>
              <a:schemeClr val="accent5"/>
            </a:solidFill>
          </c:spPr>
          <c:invertIfNegative val="0"/>
          <c:cat>
            <c:strRef>
              <c:f>'9.4'!$B$32:$B$36</c:f>
              <c:strCache>
                <c:ptCount val="5"/>
                <c:pt idx="0">
                  <c:v>Pražská plynárenská Distribuce, a.s.</c:v>
                </c:pt>
                <c:pt idx="1">
                  <c:v>GasNet, s.r.o.</c:v>
                </c:pt>
                <c:pt idx="2">
                  <c:v>Gas Distribution, s.r.o.</c:v>
                </c:pt>
                <c:pt idx="3">
                  <c:v>LDS</c:v>
                </c:pt>
                <c:pt idx="4">
                  <c:v>NET4GAS, s.r.o.</c:v>
                </c:pt>
              </c:strCache>
            </c:strRef>
          </c:cat>
          <c:val>
            <c:numRef>
              <c:f>'9.4'!$D$32:$D$36</c:f>
              <c:numCache>
                <c:formatCode>0.0</c:formatCode>
                <c:ptCount val="5"/>
                <c:pt idx="0">
                  <c:v>3108.7969681101204</c:v>
                </c:pt>
                <c:pt idx="1">
                  <c:v>42616.048440199993</c:v>
                </c:pt>
                <c:pt idx="2">
                  <c:v>3032.0508299999983</c:v>
                </c:pt>
                <c:pt idx="3">
                  <c:v>852.15628000000117</c:v>
                </c:pt>
                <c:pt idx="4">
                  <c:v>0</c:v>
                </c:pt>
              </c:numCache>
            </c:numRef>
          </c:val>
          <c:extLst>
            <c:ext xmlns:c16="http://schemas.microsoft.com/office/drawing/2014/chart" uri="{C3380CC4-5D6E-409C-BE32-E72D297353CC}">
              <c16:uniqueId val="{00000001-1A79-4715-B65C-01AEEA33B2BE}"/>
            </c:ext>
          </c:extLst>
        </c:ser>
        <c:ser>
          <c:idx val="2"/>
          <c:order val="2"/>
          <c:tx>
            <c:strRef>
              <c:f>'9.4'!$E$31</c:f>
              <c:strCache>
                <c:ptCount val="1"/>
                <c:pt idx="0">
                  <c:v>NTL </c:v>
                </c:pt>
              </c:strCache>
            </c:strRef>
          </c:tx>
          <c:spPr>
            <a:solidFill>
              <a:schemeClr val="tx1"/>
            </a:solidFill>
          </c:spPr>
          <c:invertIfNegative val="0"/>
          <c:cat>
            <c:strRef>
              <c:f>'9.4'!$B$32:$B$36</c:f>
              <c:strCache>
                <c:ptCount val="5"/>
                <c:pt idx="0">
                  <c:v>Pražská plynárenská Distribuce, a.s.</c:v>
                </c:pt>
                <c:pt idx="1">
                  <c:v>GasNet, s.r.o.</c:v>
                </c:pt>
                <c:pt idx="2">
                  <c:v>Gas Distribution, s.r.o.</c:v>
                </c:pt>
                <c:pt idx="3">
                  <c:v>LDS</c:v>
                </c:pt>
                <c:pt idx="4">
                  <c:v>NET4GAS, s.r.o.</c:v>
                </c:pt>
              </c:strCache>
            </c:strRef>
          </c:cat>
          <c:val>
            <c:numRef>
              <c:f>'9.4'!$E$32:$E$36</c:f>
              <c:numCache>
                <c:formatCode>0.0</c:formatCode>
                <c:ptCount val="5"/>
                <c:pt idx="0">
                  <c:v>970.32681044400795</c:v>
                </c:pt>
                <c:pt idx="1">
                  <c:v>11369.167453400003</c:v>
                </c:pt>
                <c:pt idx="2">
                  <c:v>376.60074999999995</c:v>
                </c:pt>
                <c:pt idx="3">
                  <c:v>42.747999999999998</c:v>
                </c:pt>
                <c:pt idx="4">
                  <c:v>0</c:v>
                </c:pt>
              </c:numCache>
            </c:numRef>
          </c:val>
          <c:extLst>
            <c:ext xmlns:c16="http://schemas.microsoft.com/office/drawing/2014/chart" uri="{C3380CC4-5D6E-409C-BE32-E72D297353CC}">
              <c16:uniqueId val="{00000002-1A79-4715-B65C-01AEEA33B2BE}"/>
            </c:ext>
          </c:extLst>
        </c:ser>
        <c:dLbls>
          <c:showLegendKey val="0"/>
          <c:showVal val="0"/>
          <c:showCatName val="0"/>
          <c:showSerName val="0"/>
          <c:showPercent val="0"/>
          <c:showBubbleSize val="0"/>
        </c:dLbls>
        <c:gapWidth val="50"/>
        <c:overlap val="100"/>
        <c:axId val="176482176"/>
        <c:axId val="176483712"/>
      </c:barChart>
      <c:catAx>
        <c:axId val="176482176"/>
        <c:scaling>
          <c:orientation val="minMax"/>
        </c:scaling>
        <c:delete val="0"/>
        <c:axPos val="b"/>
        <c:numFmt formatCode="General" sourceLinked="1"/>
        <c:majorTickMark val="out"/>
        <c:minorTickMark val="none"/>
        <c:tickLblPos val="nextTo"/>
        <c:crossAx val="176483712"/>
        <c:crosses val="autoZero"/>
        <c:auto val="1"/>
        <c:lblAlgn val="ctr"/>
        <c:lblOffset val="100"/>
        <c:noMultiLvlLbl val="0"/>
      </c:catAx>
      <c:valAx>
        <c:axId val="176483712"/>
        <c:scaling>
          <c:orientation val="minMax"/>
        </c:scaling>
        <c:delete val="0"/>
        <c:axPos val="l"/>
        <c:majorGridlines/>
        <c:title>
          <c:tx>
            <c:rich>
              <a:bodyPr rot="-5400000" vert="horz"/>
              <a:lstStyle/>
              <a:p>
                <a:pPr>
                  <a:defRPr b="0"/>
                </a:pPr>
                <a:r>
                  <a:rPr lang="en-US" b="0"/>
                  <a:t>délka  plynovodů (km)</a:t>
                </a:r>
              </a:p>
            </c:rich>
          </c:tx>
          <c:layout>
            <c:manualLayout>
              <c:xMode val="edge"/>
              <c:yMode val="edge"/>
              <c:x val="1.9215443544250973E-2"/>
              <c:y val="0.18394557823129248"/>
            </c:manualLayout>
          </c:layout>
          <c:overlay val="0"/>
        </c:title>
        <c:numFmt formatCode="#,##0" sourceLinked="0"/>
        <c:majorTickMark val="out"/>
        <c:minorTickMark val="none"/>
        <c:tickLblPos val="nextTo"/>
        <c:crossAx val="176482176"/>
        <c:crosses val="autoZero"/>
        <c:crossBetween val="between"/>
        <c:majorUnit val="10000"/>
      </c:valAx>
    </c:plotArea>
    <c:legend>
      <c:legendPos val="b"/>
      <c:layout>
        <c:manualLayout>
          <c:xMode val="edge"/>
          <c:yMode val="edge"/>
          <c:x val="0"/>
          <c:y val="0.91920767046976271"/>
          <c:w val="0.25135628110701297"/>
          <c:h val="8.0792329530237295E-2"/>
        </c:manualLayout>
      </c:layout>
      <c:overlay val="0"/>
    </c:legend>
    <c:plotVisOnly val="1"/>
    <c:dispBlanksAs val="gap"/>
    <c:showDLblsOverMax val="0"/>
  </c:chart>
  <c:spPr>
    <a:ln>
      <a:noFill/>
    </a:ln>
  </c:spPr>
  <c:txPr>
    <a:bodyPr/>
    <a:lstStyle/>
    <a:p>
      <a:pPr>
        <a:defRPr sz="800">
          <a:latin typeface="+mn-lt"/>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0"/>
            </a:pPr>
            <a:r>
              <a:rPr lang="cs-CZ" sz="1000" b="1">
                <a:solidFill>
                  <a:schemeClr val="tx2"/>
                </a:solidFill>
              </a:rPr>
              <a:t>Podíl délek  plynovodů jednotlivých tlakových úrovní na celkové délce plynovodů v ČR</a:t>
            </a:r>
            <a:endParaRPr lang="en-US" sz="1000" b="1">
              <a:solidFill>
                <a:schemeClr val="tx2"/>
              </a:solidFill>
            </a:endParaRPr>
          </a:p>
        </c:rich>
      </c:tx>
      <c:layout>
        <c:manualLayout>
          <c:xMode val="edge"/>
          <c:yMode val="edge"/>
          <c:x val="4.2362695317290948E-3"/>
          <c:y val="1.1082338590534013E-2"/>
        </c:manualLayout>
      </c:layout>
      <c:overlay val="0"/>
    </c:title>
    <c:autoTitleDeleted val="0"/>
    <c:plotArea>
      <c:layout>
        <c:manualLayout>
          <c:layoutTarget val="inner"/>
          <c:xMode val="edge"/>
          <c:yMode val="edge"/>
          <c:x val="0.33218882850911241"/>
          <c:y val="0.17074728824801449"/>
          <c:w val="0.40051335132404225"/>
          <c:h val="0.72296021933350263"/>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D71E-4EF7-83C6-0505EB6DDE65}"/>
              </c:ext>
            </c:extLst>
          </c:dPt>
          <c:dPt>
            <c:idx val="1"/>
            <c:bubble3D val="0"/>
            <c:spPr>
              <a:solidFill>
                <a:schemeClr val="accent5"/>
              </a:solidFill>
            </c:spPr>
            <c:extLst>
              <c:ext xmlns:c16="http://schemas.microsoft.com/office/drawing/2014/chart" uri="{C3380CC4-5D6E-409C-BE32-E72D297353CC}">
                <c16:uniqueId val="{00000003-D71E-4EF7-83C6-0505EB6DDE65}"/>
              </c:ext>
            </c:extLst>
          </c:dPt>
          <c:dPt>
            <c:idx val="2"/>
            <c:bubble3D val="0"/>
            <c:spPr>
              <a:solidFill>
                <a:schemeClr val="tx1"/>
              </a:solidFill>
            </c:spPr>
            <c:extLst>
              <c:ext xmlns:c16="http://schemas.microsoft.com/office/drawing/2014/chart" uri="{C3380CC4-5D6E-409C-BE32-E72D297353CC}">
                <c16:uniqueId val="{00000005-D71E-4EF7-83C6-0505EB6DDE65}"/>
              </c:ext>
            </c:extLst>
          </c:dPt>
          <c:dPt>
            <c:idx val="3"/>
            <c:bubble3D val="0"/>
            <c:extLst>
              <c:ext xmlns:c16="http://schemas.microsoft.com/office/drawing/2014/chart" uri="{C3380CC4-5D6E-409C-BE32-E72D297353CC}">
                <c16:uniqueId val="{00000006-D71E-4EF7-83C6-0505EB6DDE65}"/>
              </c:ext>
            </c:extLst>
          </c:dPt>
          <c:dLbls>
            <c:dLbl>
              <c:idx val="0"/>
              <c:layout>
                <c:manualLayout>
                  <c:x val="-0.15017857580886504"/>
                  <c:y val="-0.1160949703745850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1E-4EF7-83C6-0505EB6DDE65}"/>
                </c:ext>
              </c:extLst>
            </c:dLbl>
            <c:dLbl>
              <c:idx val="1"/>
              <c:layout>
                <c:manualLayout>
                  <c:x val="0.15943802585424485"/>
                  <c:y val="1.56207946880222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1E-4EF7-83C6-0505EB6DDE65}"/>
                </c:ext>
              </c:extLst>
            </c:dLbl>
            <c:dLbl>
              <c:idx val="2"/>
              <c:layout>
                <c:manualLayout>
                  <c:x val="-0.17572031299825835"/>
                  <c:y val="0.12406284796350017"/>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D71E-4EF7-83C6-0505EB6DDE65}"/>
                </c:ext>
              </c:extLst>
            </c:dLbl>
            <c:dLbl>
              <c:idx val="3"/>
              <c:layout>
                <c:manualLayout>
                  <c:x val="-3.9825323558693093E-3"/>
                  <c:y val="2.276074149553331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D71E-4EF7-83C6-0505EB6DDE65}"/>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'9.4'!$H$32:$J$32</c:f>
              <c:strCache>
                <c:ptCount val="3"/>
                <c:pt idx="0">
                  <c:v>VTL </c:v>
                </c:pt>
                <c:pt idx="1">
                  <c:v>STL </c:v>
                </c:pt>
                <c:pt idx="2">
                  <c:v>NTL </c:v>
                </c:pt>
              </c:strCache>
            </c:strRef>
          </c:cat>
          <c:val>
            <c:numRef>
              <c:f>'9.4'!$H$33:$J$33</c:f>
              <c:numCache>
                <c:formatCode>#,##0</c:formatCode>
                <c:ptCount val="3"/>
                <c:pt idx="0">
                  <c:v>16781.527706424396</c:v>
                </c:pt>
                <c:pt idx="1">
                  <c:v>49609.052518310113</c:v>
                </c:pt>
                <c:pt idx="2">
                  <c:v>12758.843013844011</c:v>
                </c:pt>
              </c:numCache>
            </c:numRef>
          </c:val>
          <c:extLst>
            <c:ext xmlns:c16="http://schemas.microsoft.com/office/drawing/2014/chart" uri="{C3380CC4-5D6E-409C-BE32-E72D297353CC}">
              <c16:uniqueId val="{00000007-D71E-4EF7-83C6-0505EB6DDE65}"/>
            </c:ext>
          </c:extLst>
        </c:ser>
        <c:dLbls>
          <c:showLegendKey val="0"/>
          <c:showVal val="0"/>
          <c:showCatName val="0"/>
          <c:showSerName val="0"/>
          <c:showPercent val="0"/>
          <c:showBubbleSize val="0"/>
          <c:showLeaderLines val="1"/>
        </c:dLbls>
        <c:firstSliceAng val="260"/>
        <c:holeSize val="50"/>
      </c:doughnutChart>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235655520638402E-2"/>
          <c:y val="2.1883314189885011E-2"/>
          <c:w val="0.91103256711745118"/>
          <c:h val="0.90335965589619494"/>
        </c:manualLayout>
      </c:layout>
      <c:barChart>
        <c:barDir val="col"/>
        <c:grouping val="percentStacked"/>
        <c:varyColors val="0"/>
        <c:ser>
          <c:idx val="1"/>
          <c:order val="0"/>
          <c:tx>
            <c:strRef>
              <c:f>'3.4'!$N$18</c:f>
              <c:strCache>
                <c:ptCount val="1"/>
              </c:strCache>
            </c:strRef>
          </c:tx>
          <c:spPr>
            <a:solidFill>
              <a:schemeClr val="tx2"/>
            </a:solidFill>
          </c:spPr>
          <c:invertIfNegative val="0"/>
          <c:dPt>
            <c:idx val="3"/>
            <c:invertIfNegative val="0"/>
            <c:bubble3D val="0"/>
            <c:spPr>
              <a:solidFill>
                <a:schemeClr val="tx2"/>
              </a:solidFill>
            </c:spPr>
            <c:extLst>
              <c:ext xmlns:c16="http://schemas.microsoft.com/office/drawing/2014/chart" uri="{C3380CC4-5D6E-409C-BE32-E72D297353CC}">
                <c16:uniqueId val="{00000001-EA4B-416B-920A-DEAAF5F3CBAE}"/>
              </c:ext>
            </c:extLst>
          </c:dPt>
          <c:dPt>
            <c:idx val="4"/>
            <c:invertIfNegative val="0"/>
            <c:bubble3D val="0"/>
            <c:spPr>
              <a:solidFill>
                <a:schemeClr val="tx2"/>
              </a:solidFill>
            </c:spPr>
            <c:extLst>
              <c:ext xmlns:c16="http://schemas.microsoft.com/office/drawing/2014/chart" uri="{C3380CC4-5D6E-409C-BE32-E72D297353CC}">
                <c16:uniqueId val="{00000003-EA4B-416B-920A-DEAAF5F3CBAE}"/>
              </c:ext>
            </c:extLst>
          </c:dPt>
          <c:dLbls>
            <c:dLbl>
              <c:idx val="7"/>
              <c:layout>
                <c:manualLayout>
                  <c:x val="-2.9695619896066418E-3"/>
                  <c:y val="-0.16839804115394666"/>
                </c:manualLayout>
              </c:layout>
              <c:numFmt formatCode="0.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D0-4CF1-9030-944C3A5CF0A7}"/>
                </c:ext>
              </c:extLst>
            </c:dLbl>
            <c:dLbl>
              <c:idx val="8"/>
              <c:layout>
                <c:manualLayout>
                  <c:x val="0"/>
                  <c:y val="-0.16252286645987432"/>
                </c:manualLayout>
              </c:layout>
              <c:numFmt formatCode="0.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0F-41B9-B971-7E40455B7583}"/>
                </c:ext>
              </c:extLst>
            </c:dLbl>
            <c:dLbl>
              <c:idx val="9"/>
              <c:layout>
                <c:manualLayout>
                  <c:x val="-2.9695619896066418E-3"/>
                  <c:y val="-0.1967867652907023"/>
                </c:manualLayout>
              </c:layout>
              <c:numFmt formatCode="0.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0F-41B9-B971-7E40455B7583}"/>
                </c:ext>
              </c:extLst>
            </c:dLbl>
            <c:numFmt formatCode="0.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'3.4'!$M$19:$M$28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'3.4'!$N$19:$N$28</c:f>
              <c:numCache>
                <c:formatCode>0.0%</c:formatCode>
                <c:ptCount val="10"/>
                <c:pt idx="0">
                  <c:v>0.74420536871136778</c:v>
                </c:pt>
                <c:pt idx="1">
                  <c:v>0.76686657836850902</c:v>
                </c:pt>
                <c:pt idx="2">
                  <c:v>0.87114561288593251</c:v>
                </c:pt>
                <c:pt idx="3">
                  <c:v>0.79135484887821173</c:v>
                </c:pt>
                <c:pt idx="4">
                  <c:v>0.95245167252871288</c:v>
                </c:pt>
                <c:pt idx="5">
                  <c:v>1</c:v>
                </c:pt>
                <c:pt idx="6">
                  <c:v>0.59327995324667437</c:v>
                </c:pt>
                <c:pt idx="7">
                  <c:v>0.17157347866263239</c:v>
                </c:pt>
                <c:pt idx="8">
                  <c:v>0.13272320815078117</c:v>
                </c:pt>
                <c:pt idx="9">
                  <c:v>0.18566426850398107</c:v>
                </c:pt>
              </c:numCache>
            </c:numRef>
          </c:val>
          <c:extLst>
            <c:ext xmlns:c16="http://schemas.microsoft.com/office/drawing/2014/chart" uri="{C3380CC4-5D6E-409C-BE32-E72D297353CC}">
              <c16:uniqueId val="{00000004-EA4B-416B-920A-DEAAF5F3CBAE}"/>
            </c:ext>
          </c:extLst>
        </c:ser>
        <c:ser>
          <c:idx val="0"/>
          <c:order val="1"/>
          <c:tx>
            <c:strRef>
              <c:f>'3.4'!$X$18</c:f>
              <c:strCache>
                <c:ptCount val="1"/>
              </c:strCache>
            </c:strRef>
          </c:tx>
          <c:spPr>
            <a:noFill/>
          </c:spPr>
          <c:invertIfNegative val="0"/>
          <c:cat>
            <c:numRef>
              <c:f>'3.4'!$M$19:$M$28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'3.4'!$O$19:$O$28</c:f>
              <c:numCache>
                <c:formatCode>0%</c:formatCode>
                <c:ptCount val="10"/>
                <c:pt idx="0">
                  <c:v>0.25579463128863222</c:v>
                </c:pt>
                <c:pt idx="1">
                  <c:v>0.23313342163149098</c:v>
                </c:pt>
                <c:pt idx="2">
                  <c:v>0.12885438711406749</c:v>
                </c:pt>
                <c:pt idx="3">
                  <c:v>0.20864515112178827</c:v>
                </c:pt>
                <c:pt idx="4">
                  <c:v>4.7548327471287122E-2</c:v>
                </c:pt>
                <c:pt idx="5">
                  <c:v>0</c:v>
                </c:pt>
                <c:pt idx="6">
                  <c:v>0.40672004675332563</c:v>
                </c:pt>
                <c:pt idx="7">
                  <c:v>0.82842652133736761</c:v>
                </c:pt>
                <c:pt idx="8">
                  <c:v>0.8672767918492188</c:v>
                </c:pt>
                <c:pt idx="9">
                  <c:v>0.8143357314960189</c:v>
                </c:pt>
              </c:numCache>
            </c:numRef>
          </c:val>
          <c:extLst>
            <c:ext xmlns:c16="http://schemas.microsoft.com/office/drawing/2014/chart" uri="{C3380CC4-5D6E-409C-BE32-E72D297353CC}">
              <c16:uniqueId val="{00000005-EA4B-416B-920A-DEAAF5F3CBAE}"/>
            </c:ext>
          </c:extLst>
        </c:ser>
        <c:dLbls>
          <c:showLegendKey val="0"/>
          <c:showVal val="0"/>
          <c:showCatName val="0"/>
          <c:showSerName val="0"/>
          <c:showPercent val="0"/>
          <c:showBubbleSize val="0"/>
        </c:dLbls>
        <c:gapWidth val="50"/>
        <c:overlap val="100"/>
        <c:axId val="163875072"/>
        <c:axId val="163885056"/>
      </c:barChart>
      <c:catAx>
        <c:axId val="163875072"/>
        <c:scaling>
          <c:orientation val="minMax"/>
        </c:scaling>
        <c:delete val="0"/>
        <c:axPos val="b"/>
        <c:numFmt formatCode="0" sourceLinked="1"/>
        <c:majorTickMark val="out"/>
        <c:minorTickMark val="none"/>
        <c:tickLblPos val="nextTo"/>
        <c:crossAx val="163885056"/>
        <c:crossesAt val="-40000"/>
        <c:auto val="1"/>
        <c:lblAlgn val="ctr"/>
        <c:lblOffset val="100"/>
        <c:noMultiLvlLbl val="0"/>
      </c:catAx>
      <c:valAx>
        <c:axId val="163885056"/>
        <c:scaling>
          <c:orientation val="minMax"/>
          <c:min val="0"/>
        </c:scaling>
        <c:delete val="0"/>
        <c:axPos val="l"/>
        <c:majorGridlines/>
        <c:numFmt formatCode="0%" sourceLinked="0"/>
        <c:majorTickMark val="out"/>
        <c:minorTickMark val="none"/>
        <c:tickLblPos val="nextTo"/>
        <c:crossAx val="163875072"/>
        <c:crosses val="autoZero"/>
        <c:crossBetween val="between"/>
      </c:valAx>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11381531853979E-2"/>
          <c:y val="2.0972222222222222E-2"/>
          <c:w val="0.92217888822291372"/>
          <c:h val="0.84819890015705801"/>
        </c:manualLayout>
      </c:layout>
      <c:barChart>
        <c:barDir val="col"/>
        <c:grouping val="stacked"/>
        <c:varyColors val="0"/>
        <c:ser>
          <c:idx val="0"/>
          <c:order val="0"/>
          <c:tx>
            <c:strRef>
              <c:f>'9.5'!$D$24</c:f>
              <c:strCache>
                <c:ptCount val="1"/>
                <c:pt idx="0">
                  <c:v>VTL </c:v>
                </c:pt>
              </c:strCache>
            </c:strRef>
          </c:tx>
          <c:spPr>
            <a:solidFill>
              <a:schemeClr val="tx2"/>
            </a:solidFill>
            <a:ln>
              <a:noFill/>
            </a:ln>
          </c:spPr>
          <c:invertIfNegative val="0"/>
          <c:dLbls>
            <c:spPr>
              <a:noFill/>
              <a:ln>
                <a:noFill/>
              </a:ln>
              <a:effectLst/>
            </c:spPr>
            <c:txPr>
              <a:bodyPr rot="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'9.5'!$D$25:$D$34</c:f>
              <c:numCache>
                <c:formatCode>#,##0</c:formatCode>
                <c:ptCount val="10"/>
                <c:pt idx="0">
                  <c:v>16699993.536903655</c:v>
                </c:pt>
                <c:pt idx="1">
                  <c:v>16722405.392079284</c:v>
                </c:pt>
                <c:pt idx="2">
                  <c:v>16681332.086799998</c:v>
                </c:pt>
                <c:pt idx="3">
                  <c:v>16658361.65712033</c:v>
                </c:pt>
                <c:pt idx="4">
                  <c:v>16784981.769548327</c:v>
                </c:pt>
                <c:pt idx="5">
                  <c:v>16751217.422650522</c:v>
                </c:pt>
                <c:pt idx="6">
                  <c:v>16829648</c:v>
                </c:pt>
                <c:pt idx="7">
                  <c:v>16798460.860362954</c:v>
                </c:pt>
                <c:pt idx="8">
                  <c:v>16792495.360041723</c:v>
                </c:pt>
                <c:pt idx="9">
                  <c:v>16781376.802485939</c:v>
                </c:pt>
              </c:numCache>
            </c:numRef>
          </c:val>
          <c:extLst>
            <c:ext xmlns:c16="http://schemas.microsoft.com/office/drawing/2014/chart" uri="{C3380CC4-5D6E-409C-BE32-E72D297353CC}">
              <c16:uniqueId val="{00000000-0092-4839-B6F4-562F12408C49}"/>
            </c:ext>
          </c:extLst>
        </c:ser>
        <c:ser>
          <c:idx val="1"/>
          <c:order val="1"/>
          <c:tx>
            <c:strRef>
              <c:f>'9.5'!$E$24</c:f>
              <c:strCache>
                <c:ptCount val="1"/>
                <c:pt idx="0">
                  <c:v>STL </c:v>
                </c:pt>
              </c:strCache>
            </c:strRef>
          </c:tx>
          <c:spPr>
            <a:solidFill>
              <a:schemeClr val="accent5"/>
            </a:solidFill>
            <a:ln>
              <a:noFill/>
            </a:ln>
          </c:spPr>
          <c:invertIfNegative val="0"/>
          <c:dLbls>
            <c:spPr>
              <a:noFill/>
              <a:ln>
                <a:noFill/>
              </a:ln>
              <a:effectLst/>
            </c:spPr>
            <c:txPr>
              <a:bodyPr rot="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'9.5'!$E$25:$E$34</c:f>
              <c:numCache>
                <c:formatCode>#,##0</c:formatCode>
                <c:ptCount val="10"/>
                <c:pt idx="0">
                  <c:v>38011667.967227913</c:v>
                </c:pt>
                <c:pt idx="1">
                  <c:v>38851135.656960443</c:v>
                </c:pt>
                <c:pt idx="2">
                  <c:v>39074207.551400006</c:v>
                </c:pt>
                <c:pt idx="3">
                  <c:v>39278310.544300012</c:v>
                </c:pt>
                <c:pt idx="4">
                  <c:v>39445588.62154641</c:v>
                </c:pt>
                <c:pt idx="5">
                  <c:v>39714881.446421385</c:v>
                </c:pt>
                <c:pt idx="6">
                  <c:v>39896495</c:v>
                </c:pt>
                <c:pt idx="7">
                  <c:v>40046743.601829514</c:v>
                </c:pt>
                <c:pt idx="8">
                  <c:v>40178879.930731095</c:v>
                </c:pt>
                <c:pt idx="9">
                  <c:v>40288791.554286867</c:v>
                </c:pt>
              </c:numCache>
            </c:numRef>
          </c:val>
          <c:extLst>
            <c:ext xmlns:c16="http://schemas.microsoft.com/office/drawing/2014/chart" uri="{C3380CC4-5D6E-409C-BE32-E72D297353CC}">
              <c16:uniqueId val="{00000001-0092-4839-B6F4-562F12408C49}"/>
            </c:ext>
          </c:extLst>
        </c:ser>
        <c:ser>
          <c:idx val="2"/>
          <c:order val="2"/>
          <c:tx>
            <c:strRef>
              <c:f>'9.5'!$F$24</c:f>
              <c:strCache>
                <c:ptCount val="1"/>
                <c:pt idx="0">
                  <c:v>NTL </c:v>
                </c:pt>
              </c:strCache>
            </c:strRef>
          </c:tx>
          <c:spPr>
            <a:solidFill>
              <a:schemeClr val="tx1"/>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'9.5'!$F$25:$F$34</c:f>
              <c:numCache>
                <c:formatCode>#,##0</c:formatCode>
                <c:ptCount val="10"/>
                <c:pt idx="0">
                  <c:v>10453714.422499027</c:v>
                </c:pt>
                <c:pt idx="1">
                  <c:v>10364267.257608434</c:v>
                </c:pt>
                <c:pt idx="2">
                  <c:v>10221258.061199998</c:v>
                </c:pt>
                <c:pt idx="3">
                  <c:v>10056071.100411482</c:v>
                </c:pt>
                <c:pt idx="4">
                  <c:v>9900703.1254069638</c:v>
                </c:pt>
                <c:pt idx="5">
                  <c:v>9765740.6929589808</c:v>
                </c:pt>
                <c:pt idx="6">
                  <c:v>9638901</c:v>
                </c:pt>
                <c:pt idx="7">
                  <c:v>9542789.8978955112</c:v>
                </c:pt>
                <c:pt idx="8">
                  <c:v>9424764.0752897784</c:v>
                </c:pt>
                <c:pt idx="9">
                  <c:v>9325545.7735141534</c:v>
                </c:pt>
              </c:numCache>
            </c:numRef>
          </c:val>
          <c:extLst>
            <c:ext xmlns:c16="http://schemas.microsoft.com/office/drawing/2014/chart" uri="{C3380CC4-5D6E-409C-BE32-E72D297353CC}">
              <c16:uniqueId val="{00000002-0092-4839-B6F4-562F12408C49}"/>
            </c:ext>
          </c:extLst>
        </c:ser>
        <c:dLbls>
          <c:dLblPos val="inBase"/>
          <c:showLegendKey val="0"/>
          <c:showVal val="1"/>
          <c:showCatName val="0"/>
          <c:showSerName val="0"/>
          <c:showPercent val="0"/>
          <c:showBubbleSize val="0"/>
        </c:dLbls>
        <c:gapWidth val="50"/>
        <c:overlap val="100"/>
        <c:axId val="177514752"/>
        <c:axId val="177520640"/>
      </c:barChart>
      <c:catAx>
        <c:axId val="177514752"/>
        <c:scaling>
          <c:orientation val="minMax"/>
        </c:scaling>
        <c:delete val="0"/>
        <c:axPos val="b"/>
        <c:numFmt formatCode="General" sourceLinked="1"/>
        <c:majorTickMark val="out"/>
        <c:minorTickMark val="none"/>
        <c:tickLblPos val="nextTo"/>
        <c:crossAx val="177520640"/>
        <c:crosses val="autoZero"/>
        <c:auto val="1"/>
        <c:lblAlgn val="ctr"/>
        <c:lblOffset val="100"/>
        <c:noMultiLvlLbl val="0"/>
      </c:catAx>
      <c:valAx>
        <c:axId val="177520640"/>
        <c:scaling>
          <c:orientation val="minMax"/>
        </c:scaling>
        <c:delete val="0"/>
        <c:axPos val="l"/>
        <c:majorGridlines/>
        <c:numFmt formatCode="#,##0" sourceLinked="1"/>
        <c:majorTickMark val="out"/>
        <c:minorTickMark val="none"/>
        <c:tickLblPos val="nextTo"/>
        <c:crossAx val="177514752"/>
        <c:crosses val="autoZero"/>
        <c:crossBetween val="between"/>
      </c:valAx>
    </c:plotArea>
    <c:legend>
      <c:legendPos val="b"/>
      <c:layout>
        <c:manualLayout>
          <c:xMode val="edge"/>
          <c:yMode val="edge"/>
          <c:x val="0"/>
          <c:y val="0.94509259957661607"/>
          <c:w val="0.12863214213607915"/>
          <c:h val="5.4907400423383906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04470589227772"/>
          <c:y val="4.4691425066119617E-2"/>
          <c:w val="0.83533250335494524"/>
          <c:h val="0.70655253320607647"/>
        </c:manualLayout>
      </c:layout>
      <c:barChart>
        <c:barDir val="col"/>
        <c:grouping val="stacked"/>
        <c:varyColors val="0"/>
        <c:ser>
          <c:idx val="0"/>
          <c:order val="0"/>
          <c:tx>
            <c:strRef>
              <c:f>'10'!$W$38</c:f>
              <c:strCache>
                <c:ptCount val="1"/>
                <c:pt idx="0">
                  <c:v>zákazníci připojeni přímo k PS</c:v>
                </c:pt>
              </c:strCache>
            </c:strRef>
          </c:tx>
          <c:spPr>
            <a:solidFill>
              <a:schemeClr val="tx2"/>
            </a:solidFill>
          </c:spPr>
          <c:invertIfNegative val="0"/>
          <c:cat>
            <c:numRef>
              <c:f>'10'!$X$37:$AG$37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'10'!$X$38:$AG$38</c:f>
              <c:numCache>
                <c:formatCode>#,##0</c:formatCode>
                <c:ptCount val="10"/>
                <c:pt idx="0">
                  <c:v>3829947.8149450007</c:v>
                </c:pt>
                <c:pt idx="1">
                  <c:v>3649007.6605450003</c:v>
                </c:pt>
                <c:pt idx="2">
                  <c:v>3710170.4104180005</c:v>
                </c:pt>
                <c:pt idx="3">
                  <c:v>7367738.2851669993</c:v>
                </c:pt>
                <c:pt idx="4">
                  <c:v>7260378.3049999969</c:v>
                </c:pt>
                <c:pt idx="5">
                  <c:v>5577049.3539999947</c:v>
                </c:pt>
                <c:pt idx="6">
                  <c:v>4269053.641396001</c:v>
                </c:pt>
                <c:pt idx="7">
                  <c:v>3689880.7365829977</c:v>
                </c:pt>
                <c:pt idx="8">
                  <c:v>3564428.9902900001</c:v>
                </c:pt>
                <c:pt idx="9">
                  <c:v>3276879.4571439978</c:v>
                </c:pt>
              </c:numCache>
            </c:numRef>
          </c:val>
          <c:extLst>
            <c:ext xmlns:c16="http://schemas.microsoft.com/office/drawing/2014/chart" uri="{C3380CC4-5D6E-409C-BE32-E72D297353CC}">
              <c16:uniqueId val="{00000000-B2F4-4DBC-88D1-CB986870CCCD}"/>
            </c:ext>
          </c:extLst>
        </c:ser>
        <c:ser>
          <c:idx val="1"/>
          <c:order val="1"/>
          <c:tx>
            <c:strRef>
              <c:f>'10'!$W$39</c:f>
              <c:strCache>
                <c:ptCount val="1"/>
                <c:pt idx="0">
                  <c:v>odběr z dálkovodu</c:v>
                </c:pt>
              </c:strCache>
            </c:strRef>
          </c:tx>
          <c:spPr>
            <a:solidFill>
              <a:schemeClr val="accent5"/>
            </a:solidFill>
          </c:spPr>
          <c:invertIfNegative val="0"/>
          <c:cat>
            <c:numRef>
              <c:f>'10'!$X$37:$AG$37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'10'!$X$39:$AG$39</c:f>
              <c:numCache>
                <c:formatCode>#,##0</c:formatCode>
                <c:ptCount val="10"/>
                <c:pt idx="0">
                  <c:v>24135731.601999998</c:v>
                </c:pt>
                <c:pt idx="1">
                  <c:v>24867154.788480002</c:v>
                </c:pt>
                <c:pt idx="2">
                  <c:v>24322451.99884</c:v>
                </c:pt>
                <c:pt idx="3">
                  <c:v>25064055.928509999</c:v>
                </c:pt>
                <c:pt idx="4">
                  <c:v>27042808.068560001</c:v>
                </c:pt>
                <c:pt idx="5">
                  <c:v>30939068.92382</c:v>
                </c:pt>
                <c:pt idx="6">
                  <c:v>22945796.208549999</c:v>
                </c:pt>
                <c:pt idx="7">
                  <c:v>21036542.447830003</c:v>
                </c:pt>
                <c:pt idx="8">
                  <c:v>21750674.29944</c:v>
                </c:pt>
                <c:pt idx="9">
                  <c:v>22717528.812169999</c:v>
                </c:pt>
              </c:numCache>
            </c:numRef>
          </c:val>
          <c:extLst>
            <c:ext xmlns:c16="http://schemas.microsoft.com/office/drawing/2014/chart" uri="{C3380CC4-5D6E-409C-BE32-E72D297353CC}">
              <c16:uniqueId val="{00000001-B2F4-4DBC-88D1-CB986870CCCD}"/>
            </c:ext>
          </c:extLst>
        </c:ser>
        <c:ser>
          <c:idx val="2"/>
          <c:order val="2"/>
          <c:tx>
            <c:strRef>
              <c:f>'10'!$W$40</c:f>
              <c:strCache>
                <c:ptCount val="1"/>
                <c:pt idx="0">
                  <c:v>z místní sítě</c:v>
                </c:pt>
              </c:strCache>
            </c:strRef>
          </c:tx>
          <c:spPr>
            <a:solidFill>
              <a:schemeClr val="tx1"/>
            </a:solidFill>
          </c:spPr>
          <c:invertIfNegative val="0"/>
          <c:cat>
            <c:numRef>
              <c:f>'10'!$X$37:$AG$37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'10'!$X$40:$AG$40</c:f>
              <c:numCache>
                <c:formatCode>#,##0</c:formatCode>
                <c:ptCount val="10"/>
                <c:pt idx="0">
                  <c:v>21722870.338</c:v>
                </c:pt>
                <c:pt idx="1">
                  <c:v>22324504.099190004</c:v>
                </c:pt>
                <c:pt idx="2">
                  <c:v>21797112.833300002</c:v>
                </c:pt>
                <c:pt idx="3">
                  <c:v>21478021.454349998</c:v>
                </c:pt>
                <c:pt idx="4">
                  <c:v>20836310.185280003</c:v>
                </c:pt>
                <c:pt idx="5">
                  <c:v>22679424.412060004</c:v>
                </c:pt>
                <c:pt idx="6">
                  <c:v>19968513.25922</c:v>
                </c:pt>
                <c:pt idx="7">
                  <c:v>18240712.718729999</c:v>
                </c:pt>
                <c:pt idx="8">
                  <c:v>18252099.636739999</c:v>
                </c:pt>
                <c:pt idx="9">
                  <c:v>19435020.390579998</c:v>
                </c:pt>
              </c:numCache>
            </c:numRef>
          </c:val>
          <c:extLst>
            <c:ext xmlns:c16="http://schemas.microsoft.com/office/drawing/2014/chart" uri="{C3380CC4-5D6E-409C-BE32-E72D297353CC}">
              <c16:uniqueId val="{00000002-B2F4-4DBC-88D1-CB986870CCCD}"/>
            </c:ext>
          </c:extLst>
        </c:ser>
        <c:dLbls>
          <c:showLegendKey val="0"/>
          <c:showVal val="0"/>
          <c:showCatName val="0"/>
          <c:showSerName val="0"/>
          <c:showPercent val="0"/>
          <c:showBubbleSize val="0"/>
        </c:dLbls>
        <c:gapWidth val="50"/>
        <c:overlap val="100"/>
        <c:axId val="177585152"/>
        <c:axId val="177586944"/>
      </c:barChart>
      <c:catAx>
        <c:axId val="177585152"/>
        <c:scaling>
          <c:orientation val="minMax"/>
        </c:scaling>
        <c:delete val="0"/>
        <c:axPos val="b"/>
        <c:numFmt formatCode="0" sourceLinked="0"/>
        <c:majorTickMark val="out"/>
        <c:minorTickMark val="none"/>
        <c:tickLblPos val="nextTo"/>
        <c:crossAx val="177586944"/>
        <c:crosses val="autoZero"/>
        <c:auto val="1"/>
        <c:lblAlgn val="ctr"/>
        <c:lblOffset val="100"/>
        <c:noMultiLvlLbl val="0"/>
      </c:catAx>
      <c:valAx>
        <c:axId val="177586944"/>
        <c:scaling>
          <c:orientation val="minMax"/>
        </c:scaling>
        <c:delete val="0"/>
        <c:axPos val="l"/>
        <c:majorGridlines/>
        <c:numFmt formatCode="#,##0" sourceLinked="1"/>
        <c:majorTickMark val="out"/>
        <c:minorTickMark val="none"/>
        <c:tickLblPos val="nextTo"/>
        <c:crossAx val="177585152"/>
        <c:crosses val="autoZero"/>
        <c:crossBetween val="between"/>
      </c:valAx>
      <c:spPr>
        <a:ln>
          <a:solidFill>
            <a:schemeClr val="bg1">
              <a:lumMod val="65000"/>
            </a:schemeClr>
          </a:solidFill>
        </a:ln>
      </c:spPr>
    </c:plotArea>
    <c:legend>
      <c:legendPos val="b"/>
      <c:layout>
        <c:manualLayout>
          <c:xMode val="edge"/>
          <c:yMode val="edge"/>
          <c:x val="0"/>
          <c:y val="0.84863936617588209"/>
          <c:w val="0.71093597881762582"/>
          <c:h val="7.5602879185556346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307208434388743E-2"/>
          <c:y val="2.4257028112449799E-2"/>
          <c:w val="0.85897205887238781"/>
          <c:h val="0.6863504043831391"/>
        </c:manualLayout>
      </c:layout>
      <c:barChart>
        <c:barDir val="col"/>
        <c:grouping val="stacked"/>
        <c:varyColors val="0"/>
        <c:ser>
          <c:idx val="0"/>
          <c:order val="0"/>
          <c:tx>
            <c:strRef>
              <c:f>'10'!$W$42</c:f>
              <c:strCache>
                <c:ptCount val="1"/>
                <c:pt idx="0">
                  <c:v>0 - 1,89</c:v>
                </c:pt>
              </c:strCache>
            </c:strRef>
          </c:tx>
          <c:spPr>
            <a:solidFill>
              <a:schemeClr val="tx2"/>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'10'!$X$42:$AG$42</c:f>
              <c:numCache>
                <c:formatCode>#,##0</c:formatCode>
                <c:ptCount val="10"/>
                <c:pt idx="0">
                  <c:v>12868.175051484051</c:v>
                </c:pt>
                <c:pt idx="1">
                  <c:v>14220.816281356083</c:v>
                </c:pt>
                <c:pt idx="2">
                  <c:v>12933.527387701784</c:v>
                </c:pt>
                <c:pt idx="3">
                  <c:v>11968.444793327059</c:v>
                </c:pt>
                <c:pt idx="4">
                  <c:v>11915.895196925239</c:v>
                </c:pt>
                <c:pt idx="5">
                  <c:v>12970.487262819293</c:v>
                </c:pt>
                <c:pt idx="6">
                  <c:v>12410.908534470511</c:v>
                </c:pt>
                <c:pt idx="7">
                  <c:v>11089.426853481857</c:v>
                </c:pt>
                <c:pt idx="8">
                  <c:v>11319.166835495787</c:v>
                </c:pt>
                <c:pt idx="9">
                  <c:v>10294.542328510424</c:v>
                </c:pt>
              </c:numCache>
            </c:numRef>
          </c:val>
          <c:extLst>
            <c:ext xmlns:c16="http://schemas.microsoft.com/office/drawing/2014/chart" uri="{C3380CC4-5D6E-409C-BE32-E72D297353CC}">
              <c16:uniqueId val="{00000000-01D1-4C41-A546-EB5E562C83FB}"/>
            </c:ext>
          </c:extLst>
        </c:ser>
        <c:ser>
          <c:idx val="1"/>
          <c:order val="1"/>
          <c:tx>
            <c:strRef>
              <c:f>'10'!$W$43</c:f>
              <c:strCache>
                <c:ptCount val="1"/>
                <c:pt idx="0">
                  <c:v>1,89 - 7,56</c:v>
                </c:pt>
              </c:strCache>
            </c:strRef>
          </c:tx>
          <c:spPr>
            <a:solidFill>
              <a:schemeClr val="accent2"/>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'10'!$X$43:$AG$43</c:f>
              <c:numCache>
                <c:formatCode>#,##0</c:formatCode>
                <c:ptCount val="10"/>
                <c:pt idx="0">
                  <c:v>111666.65309446272</c:v>
                </c:pt>
                <c:pt idx="1">
                  <c:v>99328.191315678327</c:v>
                </c:pt>
                <c:pt idx="2">
                  <c:v>104049.96081803164</c:v>
                </c:pt>
                <c:pt idx="3">
                  <c:v>107813.97348027314</c:v>
                </c:pt>
                <c:pt idx="4">
                  <c:v>113681.61655927241</c:v>
                </c:pt>
                <c:pt idx="5">
                  <c:v>104014.32979030014</c:v>
                </c:pt>
                <c:pt idx="6">
                  <c:v>104899.25954728655</c:v>
                </c:pt>
                <c:pt idx="7">
                  <c:v>117561.57373245733</c:v>
                </c:pt>
                <c:pt idx="8">
                  <c:v>130053.87523980282</c:v>
                </c:pt>
                <c:pt idx="9">
                  <c:v>110697.22501249234</c:v>
                </c:pt>
              </c:numCache>
            </c:numRef>
          </c:val>
          <c:extLst>
            <c:ext xmlns:c16="http://schemas.microsoft.com/office/drawing/2014/chart" uri="{C3380CC4-5D6E-409C-BE32-E72D297353CC}">
              <c16:uniqueId val="{00000001-01D1-4C41-A546-EB5E562C83FB}"/>
            </c:ext>
          </c:extLst>
        </c:ser>
        <c:ser>
          <c:idx val="2"/>
          <c:order val="2"/>
          <c:tx>
            <c:strRef>
              <c:f>'10'!$W$44</c:f>
              <c:strCache>
                <c:ptCount val="1"/>
                <c:pt idx="0">
                  <c:v>7,56 - 15</c:v>
                </c:pt>
              </c:strCache>
            </c:strRef>
          </c:tx>
          <c:spPr>
            <a:solidFill>
              <a:schemeClr val="accent3"/>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'10'!$X$44:$AG$44</c:f>
              <c:numCache>
                <c:formatCode>#,##0</c:formatCode>
                <c:ptCount val="10"/>
                <c:pt idx="0">
                  <c:v>336951.29125712829</c:v>
                </c:pt>
                <c:pt idx="1">
                  <c:v>318501.93456751294</c:v>
                </c:pt>
                <c:pt idx="2">
                  <c:v>326499.53289691149</c:v>
                </c:pt>
                <c:pt idx="3">
                  <c:v>345083.47387868812</c:v>
                </c:pt>
                <c:pt idx="4">
                  <c:v>344923.38185464387</c:v>
                </c:pt>
                <c:pt idx="5">
                  <c:v>316010.27673046879</c:v>
                </c:pt>
                <c:pt idx="6">
                  <c:v>325053.59884525306</c:v>
                </c:pt>
                <c:pt idx="7">
                  <c:v>336496.54109681078</c:v>
                </c:pt>
                <c:pt idx="8">
                  <c:v>353964.33833643812</c:v>
                </c:pt>
                <c:pt idx="9">
                  <c:v>330590.01900337799</c:v>
                </c:pt>
              </c:numCache>
            </c:numRef>
          </c:val>
          <c:extLst>
            <c:ext xmlns:c16="http://schemas.microsoft.com/office/drawing/2014/chart" uri="{C3380CC4-5D6E-409C-BE32-E72D297353CC}">
              <c16:uniqueId val="{00000002-01D1-4C41-A546-EB5E562C83FB}"/>
            </c:ext>
          </c:extLst>
        </c:ser>
        <c:ser>
          <c:idx val="3"/>
          <c:order val="3"/>
          <c:tx>
            <c:strRef>
              <c:f>'10'!$W$45</c:f>
              <c:strCache>
                <c:ptCount val="1"/>
                <c:pt idx="0">
                  <c:v>15 - 25</c:v>
                </c:pt>
              </c:strCache>
            </c:strRef>
          </c:tx>
          <c:spPr>
            <a:solidFill>
              <a:schemeClr val="accent4"/>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'10'!$X$45:$AG$45</c:f>
              <c:numCache>
                <c:formatCode>#,##0</c:formatCode>
                <c:ptCount val="10"/>
                <c:pt idx="0">
                  <c:v>560527.3608529974</c:v>
                </c:pt>
                <c:pt idx="1">
                  <c:v>548940.26929099706</c:v>
                </c:pt>
                <c:pt idx="2">
                  <c:v>538426.08162467263</c:v>
                </c:pt>
                <c:pt idx="3">
                  <c:v>564924.19603548606</c:v>
                </c:pt>
                <c:pt idx="4">
                  <c:v>561289.47771576617</c:v>
                </c:pt>
                <c:pt idx="5">
                  <c:v>537758.21501878509</c:v>
                </c:pt>
                <c:pt idx="6">
                  <c:v>535080.31749458774</c:v>
                </c:pt>
                <c:pt idx="7">
                  <c:v>520080.97875093221</c:v>
                </c:pt>
                <c:pt idx="8">
                  <c:v>535987.29079086415</c:v>
                </c:pt>
                <c:pt idx="9">
                  <c:v>525459.22496955446</c:v>
                </c:pt>
              </c:numCache>
            </c:numRef>
          </c:val>
          <c:extLst>
            <c:ext xmlns:c16="http://schemas.microsoft.com/office/drawing/2014/chart" uri="{C3380CC4-5D6E-409C-BE32-E72D297353CC}">
              <c16:uniqueId val="{00000003-01D1-4C41-A546-EB5E562C83FB}"/>
            </c:ext>
          </c:extLst>
        </c:ser>
        <c:ser>
          <c:idx val="4"/>
          <c:order val="4"/>
          <c:tx>
            <c:strRef>
              <c:f>'10'!$W$46</c:f>
              <c:strCache>
                <c:ptCount val="1"/>
                <c:pt idx="0">
                  <c:v>25 - 45</c:v>
                </c:pt>
              </c:strCache>
            </c:strRef>
          </c:tx>
          <c:spPr>
            <a:solidFill>
              <a:schemeClr val="accent5"/>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'10'!$X$46:$AG$46</c:f>
              <c:numCache>
                <c:formatCode>#,##0</c:formatCode>
                <c:ptCount val="10"/>
                <c:pt idx="0">
                  <c:v>1156406.9112843508</c:v>
                </c:pt>
                <c:pt idx="1">
                  <c:v>1160130.6725158244</c:v>
                </c:pt>
                <c:pt idx="2">
                  <c:v>1091351.1593129947</c:v>
                </c:pt>
                <c:pt idx="3">
                  <c:v>1151216.1366221767</c:v>
                </c:pt>
                <c:pt idx="4">
                  <c:v>1128113.5650262986</c:v>
                </c:pt>
                <c:pt idx="5">
                  <c:v>1150615.1271129046</c:v>
                </c:pt>
                <c:pt idx="6">
                  <c:v>1071364.6540767909</c:v>
                </c:pt>
                <c:pt idx="7">
                  <c:v>1039200.1712107079</c:v>
                </c:pt>
                <c:pt idx="8">
                  <c:v>1057129.8584486872</c:v>
                </c:pt>
                <c:pt idx="9">
                  <c:v>1075917.0946395029</c:v>
                </c:pt>
              </c:numCache>
            </c:numRef>
          </c:val>
          <c:extLst>
            <c:ext xmlns:c16="http://schemas.microsoft.com/office/drawing/2014/chart" uri="{C3380CC4-5D6E-409C-BE32-E72D297353CC}">
              <c16:uniqueId val="{00000004-01D1-4C41-A546-EB5E562C83FB}"/>
            </c:ext>
          </c:extLst>
        </c:ser>
        <c:ser>
          <c:idx val="5"/>
          <c:order val="5"/>
          <c:tx>
            <c:strRef>
              <c:f>'10'!$W$47</c:f>
              <c:strCache>
                <c:ptCount val="1"/>
                <c:pt idx="0">
                  <c:v>45 - 63</c:v>
                </c:pt>
              </c:strCache>
            </c:strRef>
          </c:tx>
          <c:spPr>
            <a:solidFill>
              <a:schemeClr val="accent6"/>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'10'!$X$47:$AG$47</c:f>
              <c:numCache>
                <c:formatCode>#,##0</c:formatCode>
                <c:ptCount val="10"/>
                <c:pt idx="0">
                  <c:v>840743.24901507003</c:v>
                </c:pt>
                <c:pt idx="1">
                  <c:v>857425.96901745547</c:v>
                </c:pt>
                <c:pt idx="2">
                  <c:v>798087.22221885959</c:v>
                </c:pt>
                <c:pt idx="3">
                  <c:v>858648.75063320645</c:v>
                </c:pt>
                <c:pt idx="4">
                  <c:v>854785.64938038471</c:v>
                </c:pt>
                <c:pt idx="5">
                  <c:v>869847.00594658544</c:v>
                </c:pt>
                <c:pt idx="6">
                  <c:v>821732.53689723066</c:v>
                </c:pt>
                <c:pt idx="7">
                  <c:v>785905.77378066687</c:v>
                </c:pt>
                <c:pt idx="8">
                  <c:v>790137.07868800103</c:v>
                </c:pt>
                <c:pt idx="9">
                  <c:v>825368.47248908854</c:v>
                </c:pt>
              </c:numCache>
            </c:numRef>
          </c:val>
          <c:extLst>
            <c:ext xmlns:c16="http://schemas.microsoft.com/office/drawing/2014/chart" uri="{C3380CC4-5D6E-409C-BE32-E72D297353CC}">
              <c16:uniqueId val="{00000005-01D1-4C41-A546-EB5E562C83FB}"/>
            </c:ext>
          </c:extLst>
        </c:ser>
        <c:ser>
          <c:idx val="6"/>
          <c:order val="6"/>
          <c:tx>
            <c:strRef>
              <c:f>'10'!$W$48</c:f>
              <c:strCache>
                <c:ptCount val="1"/>
                <c:pt idx="0">
                  <c:v>63 - 630</c:v>
                </c:pt>
              </c:strCache>
            </c:strRef>
          </c:tx>
          <c:spPr>
            <a:solidFill>
              <a:schemeClr val="tx1"/>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'10'!$X$48:$AG$48</c:f>
              <c:numCache>
                <c:formatCode>#,##0</c:formatCode>
                <c:ptCount val="10"/>
                <c:pt idx="0">
                  <c:v>9524988.9604445081</c:v>
                </c:pt>
                <c:pt idx="1">
                  <c:v>10417463.870984189</c:v>
                </c:pt>
                <c:pt idx="2">
                  <c:v>9030186.204820456</c:v>
                </c:pt>
                <c:pt idx="3">
                  <c:v>9726250.6655449178</c:v>
                </c:pt>
                <c:pt idx="4">
                  <c:v>9250921.9277924299</c:v>
                </c:pt>
                <c:pt idx="5">
                  <c:v>10329217.644351978</c:v>
                </c:pt>
                <c:pt idx="6">
                  <c:v>8761868.8691424392</c:v>
                </c:pt>
                <c:pt idx="7">
                  <c:v>7785634.819837736</c:v>
                </c:pt>
                <c:pt idx="8">
                  <c:v>7704264.289735253</c:v>
                </c:pt>
                <c:pt idx="9">
                  <c:v>8715000.9189414214</c:v>
                </c:pt>
              </c:numCache>
            </c:numRef>
          </c:val>
          <c:extLst>
            <c:ext xmlns:c16="http://schemas.microsoft.com/office/drawing/2014/chart" uri="{C3380CC4-5D6E-409C-BE32-E72D297353CC}">
              <c16:uniqueId val="{00000006-01D1-4C41-A546-EB5E562C83FB}"/>
            </c:ext>
          </c:extLst>
        </c:ser>
        <c:dLbls>
          <c:showLegendKey val="0"/>
          <c:showVal val="0"/>
          <c:showCatName val="0"/>
          <c:showSerName val="0"/>
          <c:showPercent val="0"/>
          <c:showBubbleSize val="0"/>
        </c:dLbls>
        <c:gapWidth val="50"/>
        <c:overlap val="100"/>
        <c:axId val="177889280"/>
        <c:axId val="177890816"/>
      </c:barChart>
      <c:catAx>
        <c:axId val="177889280"/>
        <c:scaling>
          <c:orientation val="minMax"/>
        </c:scaling>
        <c:delete val="0"/>
        <c:axPos val="b"/>
        <c:numFmt formatCode="0" sourceLinked="0"/>
        <c:majorTickMark val="out"/>
        <c:minorTickMark val="none"/>
        <c:tickLblPos val="nextTo"/>
        <c:crossAx val="177890816"/>
        <c:crosses val="autoZero"/>
        <c:auto val="1"/>
        <c:lblAlgn val="ctr"/>
        <c:lblOffset val="100"/>
        <c:noMultiLvlLbl val="0"/>
      </c:catAx>
      <c:valAx>
        <c:axId val="177890816"/>
        <c:scaling>
          <c:orientation val="minMax"/>
        </c:scaling>
        <c:delete val="0"/>
        <c:axPos val="l"/>
        <c:majorGridlines/>
        <c:numFmt formatCode="#,##0" sourceLinked="1"/>
        <c:majorTickMark val="out"/>
        <c:minorTickMark val="none"/>
        <c:tickLblPos val="nextTo"/>
        <c:crossAx val="177889280"/>
        <c:crosses val="autoZero"/>
        <c:crossBetween val="between"/>
      </c:valAx>
      <c:spPr>
        <a:ln>
          <a:solidFill>
            <a:schemeClr val="bg1">
              <a:lumMod val="65000"/>
            </a:schemeClr>
          </a:solidFill>
        </a:ln>
      </c:spPr>
    </c:plotArea>
    <c:legend>
      <c:legendPos val="b"/>
      <c:layout>
        <c:manualLayout>
          <c:xMode val="edge"/>
          <c:yMode val="edge"/>
          <c:x val="4.1971676617346527E-4"/>
          <c:y val="0.82340158464203561"/>
          <c:w val="0.87497174922100251"/>
          <c:h val="7.531758530183727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38223482934198"/>
          <c:y val="2.3501935924533666E-2"/>
          <c:w val="0.84260554387223341"/>
          <c:h val="0.72785492698717214"/>
        </c:manualLayout>
      </c:layout>
      <c:barChart>
        <c:barDir val="col"/>
        <c:grouping val="stacked"/>
        <c:varyColors val="0"/>
        <c:ser>
          <c:idx val="0"/>
          <c:order val="0"/>
          <c:tx>
            <c:strRef>
              <c:f>'10'!$W$50</c:f>
              <c:strCache>
                <c:ptCount val="1"/>
                <c:pt idx="0">
                  <c:v>0 - 1,89</c:v>
                </c:pt>
              </c:strCache>
            </c:strRef>
          </c:tx>
          <c:spPr>
            <a:solidFill>
              <a:schemeClr val="tx2"/>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'10'!$X$50:$AG$50</c:f>
              <c:numCache>
                <c:formatCode>#,##0</c:formatCode>
                <c:ptCount val="10"/>
                <c:pt idx="0">
                  <c:v>521141.66563956591</c:v>
                </c:pt>
                <c:pt idx="1">
                  <c:v>487976.0962930643</c:v>
                </c:pt>
                <c:pt idx="2">
                  <c:v>496775.04107718513</c:v>
                </c:pt>
                <c:pt idx="3">
                  <c:v>433063.7890430087</c:v>
                </c:pt>
                <c:pt idx="4">
                  <c:v>459602.27150012436</c:v>
                </c:pt>
                <c:pt idx="5">
                  <c:v>453461.18699669861</c:v>
                </c:pt>
                <c:pt idx="6">
                  <c:v>404819.45709177991</c:v>
                </c:pt>
                <c:pt idx="7">
                  <c:v>429357.73619173025</c:v>
                </c:pt>
                <c:pt idx="8">
                  <c:v>429764.95346953912</c:v>
                </c:pt>
                <c:pt idx="9">
                  <c:v>403191.46547986456</c:v>
                </c:pt>
              </c:numCache>
            </c:numRef>
          </c:val>
          <c:extLst>
            <c:ext xmlns:c16="http://schemas.microsoft.com/office/drawing/2014/chart" uri="{C3380CC4-5D6E-409C-BE32-E72D297353CC}">
              <c16:uniqueId val="{00000000-19B5-46FA-9C31-F40C157241D0}"/>
            </c:ext>
          </c:extLst>
        </c:ser>
        <c:ser>
          <c:idx val="1"/>
          <c:order val="1"/>
          <c:tx>
            <c:strRef>
              <c:f>'10'!$W$51</c:f>
              <c:strCache>
                <c:ptCount val="1"/>
                <c:pt idx="0">
                  <c:v>1,89 - 7,56</c:v>
                </c:pt>
              </c:strCache>
            </c:strRef>
          </c:tx>
          <c:spPr>
            <a:solidFill>
              <a:schemeClr val="accent2"/>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'10'!$X$51:$AG$51</c:f>
              <c:numCache>
                <c:formatCode>#,##0</c:formatCode>
                <c:ptCount val="10"/>
                <c:pt idx="0">
                  <c:v>1671430.1217941954</c:v>
                </c:pt>
                <c:pt idx="1">
                  <c:v>1514319.5132766468</c:v>
                </c:pt>
                <c:pt idx="2">
                  <c:v>1693836.8791406811</c:v>
                </c:pt>
                <c:pt idx="3">
                  <c:v>1619637.7278309229</c:v>
                </c:pt>
                <c:pt idx="4">
                  <c:v>1675437.4461078423</c:v>
                </c:pt>
                <c:pt idx="5">
                  <c:v>1425154.3712792348</c:v>
                </c:pt>
                <c:pt idx="6">
                  <c:v>1740821.815916982</c:v>
                </c:pt>
                <c:pt idx="7">
                  <c:v>2025338.5538016718</c:v>
                </c:pt>
                <c:pt idx="8">
                  <c:v>2157687.3871396077</c:v>
                </c:pt>
                <c:pt idx="9">
                  <c:v>1811857.1183742136</c:v>
                </c:pt>
              </c:numCache>
            </c:numRef>
          </c:val>
          <c:extLst>
            <c:ext xmlns:c16="http://schemas.microsoft.com/office/drawing/2014/chart" uri="{C3380CC4-5D6E-409C-BE32-E72D297353CC}">
              <c16:uniqueId val="{00000001-19B5-46FA-9C31-F40C157241D0}"/>
            </c:ext>
          </c:extLst>
        </c:ser>
        <c:ser>
          <c:idx val="2"/>
          <c:order val="2"/>
          <c:tx>
            <c:strRef>
              <c:f>'10'!$W$52</c:f>
              <c:strCache>
                <c:ptCount val="1"/>
                <c:pt idx="0">
                  <c:v>7,56 - 15</c:v>
                </c:pt>
              </c:strCache>
            </c:strRef>
          </c:tx>
          <c:spPr>
            <a:solidFill>
              <a:schemeClr val="accent3"/>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'10'!$X$52:$AG$52</c:f>
              <c:numCache>
                <c:formatCode>#,##0</c:formatCode>
                <c:ptCount val="10"/>
                <c:pt idx="0">
                  <c:v>5476544.1876730788</c:v>
                </c:pt>
                <c:pt idx="1">
                  <c:v>5096252.6610210026</c:v>
                </c:pt>
                <c:pt idx="2">
                  <c:v>5222076.7556636911</c:v>
                </c:pt>
                <c:pt idx="3">
                  <c:v>5457656.8132578833</c:v>
                </c:pt>
                <c:pt idx="4">
                  <c:v>5396278.9594914746</c:v>
                </c:pt>
                <c:pt idx="5">
                  <c:v>4878402.9461922124</c:v>
                </c:pt>
                <c:pt idx="6">
                  <c:v>5516947.788385638</c:v>
                </c:pt>
                <c:pt idx="7">
                  <c:v>5641545.8431704408</c:v>
                </c:pt>
                <c:pt idx="8">
                  <c:v>6025089.2789097847</c:v>
                </c:pt>
                <c:pt idx="9">
                  <c:v>5393948.3491493529</c:v>
                </c:pt>
              </c:numCache>
            </c:numRef>
          </c:val>
          <c:extLst>
            <c:ext xmlns:c16="http://schemas.microsoft.com/office/drawing/2014/chart" uri="{C3380CC4-5D6E-409C-BE32-E72D297353CC}">
              <c16:uniqueId val="{00000002-19B5-46FA-9C31-F40C157241D0}"/>
            </c:ext>
          </c:extLst>
        </c:ser>
        <c:ser>
          <c:idx val="3"/>
          <c:order val="3"/>
          <c:tx>
            <c:strRef>
              <c:f>'10'!$W$53</c:f>
              <c:strCache>
                <c:ptCount val="1"/>
                <c:pt idx="0">
                  <c:v>15 - 25</c:v>
                </c:pt>
              </c:strCache>
            </c:strRef>
          </c:tx>
          <c:spPr>
            <a:solidFill>
              <a:schemeClr val="accent4"/>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'10'!$X$53:$AG$53</c:f>
              <c:numCache>
                <c:formatCode>#,##0</c:formatCode>
                <c:ptCount val="10"/>
                <c:pt idx="0">
                  <c:v>8355014.5294809714</c:v>
                </c:pt>
                <c:pt idx="1">
                  <c:v>8268550.6107369671</c:v>
                </c:pt>
                <c:pt idx="2">
                  <c:v>8018166.8469247492</c:v>
                </c:pt>
                <c:pt idx="3">
                  <c:v>8336201.2863429049</c:v>
                </c:pt>
                <c:pt idx="4">
                  <c:v>8331223.5744369095</c:v>
                </c:pt>
                <c:pt idx="5">
                  <c:v>8455316.9004409723</c:v>
                </c:pt>
                <c:pt idx="6">
                  <c:v>7747098.4187108735</c:v>
                </c:pt>
                <c:pt idx="7">
                  <c:v>6712187.2478860365</c:v>
                </c:pt>
                <c:pt idx="8">
                  <c:v>6578158.2738127206</c:v>
                </c:pt>
                <c:pt idx="9">
                  <c:v>7373745.8707576646</c:v>
                </c:pt>
              </c:numCache>
            </c:numRef>
          </c:val>
          <c:extLst>
            <c:ext xmlns:c16="http://schemas.microsoft.com/office/drawing/2014/chart" uri="{C3380CC4-5D6E-409C-BE32-E72D297353CC}">
              <c16:uniqueId val="{00000003-19B5-46FA-9C31-F40C157241D0}"/>
            </c:ext>
          </c:extLst>
        </c:ser>
        <c:ser>
          <c:idx val="4"/>
          <c:order val="4"/>
          <c:tx>
            <c:strRef>
              <c:f>'10'!$W$54</c:f>
              <c:strCache>
                <c:ptCount val="1"/>
                <c:pt idx="0">
                  <c:v>25 - 45</c:v>
                </c:pt>
              </c:strCache>
            </c:strRef>
          </c:tx>
          <c:spPr>
            <a:solidFill>
              <a:schemeClr val="accent5"/>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'10'!$X$54:$AG$54</c:f>
              <c:numCache>
                <c:formatCode>#,##0</c:formatCode>
                <c:ptCount val="10"/>
                <c:pt idx="0">
                  <c:v>7625022.4378727274</c:v>
                </c:pt>
                <c:pt idx="1">
                  <c:v>8724211.4195460379</c:v>
                </c:pt>
                <c:pt idx="2">
                  <c:v>7195290.7486268394</c:v>
                </c:pt>
                <c:pt idx="3">
                  <c:v>6326135.3983569285</c:v>
                </c:pt>
                <c:pt idx="4">
                  <c:v>6901898.8206374375</c:v>
                </c:pt>
                <c:pt idx="5">
                  <c:v>9555218.353111878</c:v>
                </c:pt>
                <c:pt idx="6">
                  <c:v>5203662.9128368162</c:v>
                </c:pt>
                <c:pt idx="7">
                  <c:v>3796459.2124768565</c:v>
                </c:pt>
                <c:pt idx="8">
                  <c:v>3137486.0657280157</c:v>
                </c:pt>
                <c:pt idx="9">
                  <c:v>5013381.0695091849</c:v>
                </c:pt>
              </c:numCache>
            </c:numRef>
          </c:val>
          <c:extLst>
            <c:ext xmlns:c16="http://schemas.microsoft.com/office/drawing/2014/chart" uri="{C3380CC4-5D6E-409C-BE32-E72D297353CC}">
              <c16:uniqueId val="{00000004-19B5-46FA-9C31-F40C157241D0}"/>
            </c:ext>
          </c:extLst>
        </c:ser>
        <c:ser>
          <c:idx val="5"/>
          <c:order val="5"/>
          <c:tx>
            <c:strRef>
              <c:f>'10'!$W$55</c:f>
              <c:strCache>
                <c:ptCount val="1"/>
                <c:pt idx="0">
                  <c:v>45 - 63</c:v>
                </c:pt>
              </c:strCache>
            </c:strRef>
          </c:tx>
          <c:spPr>
            <a:solidFill>
              <a:schemeClr val="accent6"/>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'10'!$X$55:$AG$55</c:f>
              <c:numCache>
                <c:formatCode>#,##0</c:formatCode>
                <c:ptCount val="10"/>
                <c:pt idx="0">
                  <c:v>916276.58158523124</c:v>
                </c:pt>
                <c:pt idx="1">
                  <c:v>1175271.912606647</c:v>
                </c:pt>
                <c:pt idx="2">
                  <c:v>966120.17449338897</c:v>
                </c:pt>
                <c:pt idx="3">
                  <c:v>587202.96922725893</c:v>
                </c:pt>
                <c:pt idx="4">
                  <c:v>830758.18090108014</c:v>
                </c:pt>
                <c:pt idx="5">
                  <c:v>1464997.7233109875</c:v>
                </c:pt>
                <c:pt idx="6">
                  <c:v>530554.79052849649</c:v>
                </c:pt>
                <c:pt idx="7">
                  <c:v>398900.41005748103</c:v>
                </c:pt>
                <c:pt idx="8">
                  <c:v>313221.03839755466</c:v>
                </c:pt>
                <c:pt idx="9">
                  <c:v>521003.30558418855</c:v>
                </c:pt>
              </c:numCache>
            </c:numRef>
          </c:val>
          <c:extLst>
            <c:ext xmlns:c16="http://schemas.microsoft.com/office/drawing/2014/chart" uri="{C3380CC4-5D6E-409C-BE32-E72D297353CC}">
              <c16:uniqueId val="{00000005-19B5-46FA-9C31-F40C157241D0}"/>
            </c:ext>
          </c:extLst>
        </c:ser>
        <c:ser>
          <c:idx val="6"/>
          <c:order val="6"/>
          <c:tx>
            <c:strRef>
              <c:f>'10'!$W$56</c:f>
              <c:strCache>
                <c:ptCount val="1"/>
                <c:pt idx="0">
                  <c:v>63 - 630</c:v>
                </c:pt>
              </c:strCache>
            </c:strRef>
          </c:tx>
          <c:spPr>
            <a:solidFill>
              <a:schemeClr val="tx1"/>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'10'!$X$56:$AG$56</c:f>
              <c:numCache>
                <c:formatCode>#,##0</c:formatCode>
                <c:ptCount val="10"/>
                <c:pt idx="0">
                  <c:v>428906.15095421666</c:v>
                </c:pt>
                <c:pt idx="1">
                  <c:v>539373.44884662062</c:v>
                </c:pt>
                <c:pt idx="2">
                  <c:v>520412.12425384083</c:v>
                </c:pt>
                <c:pt idx="3">
                  <c:v>320427.4701530023</c:v>
                </c:pt>
                <c:pt idx="4">
                  <c:v>444284.52803940669</c:v>
                </c:pt>
                <c:pt idx="5">
                  <c:v>647981.82505417708</c:v>
                </c:pt>
                <c:pt idx="6">
                  <c:v>357376.60470134486</c:v>
                </c:pt>
                <c:pt idx="7">
                  <c:v>279777.66547297983</c:v>
                </c:pt>
                <c:pt idx="8">
                  <c:v>264605.58802323521</c:v>
                </c:pt>
                <c:pt idx="9">
                  <c:v>329960.14703658642</c:v>
                </c:pt>
              </c:numCache>
            </c:numRef>
          </c:val>
          <c:extLst>
            <c:ext xmlns:c16="http://schemas.microsoft.com/office/drawing/2014/chart" uri="{C3380CC4-5D6E-409C-BE32-E72D297353CC}">
              <c16:uniqueId val="{00000006-19B5-46FA-9C31-F40C157241D0}"/>
            </c:ext>
          </c:extLst>
        </c:ser>
        <c:dLbls>
          <c:showLegendKey val="0"/>
          <c:showVal val="0"/>
          <c:showCatName val="0"/>
          <c:showSerName val="0"/>
          <c:showPercent val="0"/>
          <c:showBubbleSize val="0"/>
        </c:dLbls>
        <c:gapWidth val="50"/>
        <c:overlap val="100"/>
        <c:axId val="177959680"/>
        <c:axId val="177961216"/>
      </c:barChart>
      <c:catAx>
        <c:axId val="177959680"/>
        <c:scaling>
          <c:orientation val="minMax"/>
        </c:scaling>
        <c:delete val="0"/>
        <c:axPos val="b"/>
        <c:numFmt formatCode="0" sourceLinked="0"/>
        <c:majorTickMark val="out"/>
        <c:minorTickMark val="none"/>
        <c:tickLblPos val="nextTo"/>
        <c:crossAx val="177961216"/>
        <c:crosses val="autoZero"/>
        <c:auto val="1"/>
        <c:lblAlgn val="ctr"/>
        <c:lblOffset val="100"/>
        <c:noMultiLvlLbl val="0"/>
      </c:catAx>
      <c:valAx>
        <c:axId val="177961216"/>
        <c:scaling>
          <c:orientation val="minMax"/>
        </c:scaling>
        <c:delete val="0"/>
        <c:axPos val="l"/>
        <c:majorGridlines/>
        <c:numFmt formatCode="#,##0" sourceLinked="1"/>
        <c:majorTickMark val="out"/>
        <c:minorTickMark val="none"/>
        <c:tickLblPos val="nextTo"/>
        <c:crossAx val="177959680"/>
        <c:crosses val="autoZero"/>
        <c:crossBetween val="between"/>
      </c:valAx>
      <c:spPr>
        <a:ln>
          <a:solidFill>
            <a:schemeClr val="bg1">
              <a:lumMod val="65000"/>
            </a:schemeClr>
          </a:solidFill>
        </a:ln>
      </c:spPr>
    </c:plotArea>
    <c:legend>
      <c:legendPos val="b"/>
      <c:layout>
        <c:manualLayout>
          <c:xMode val="edge"/>
          <c:yMode val="edge"/>
          <c:x val="0"/>
          <c:y val="0.87045735792922585"/>
          <c:w val="0.78246372287164545"/>
          <c:h val="7.76620698501507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93209384069285"/>
          <c:y val="2.3501935924533666E-2"/>
          <c:w val="0.836841606252963"/>
          <c:h val="0.71229073101065976"/>
        </c:manualLayout>
      </c:layout>
      <c:barChart>
        <c:barDir val="col"/>
        <c:grouping val="stacked"/>
        <c:varyColors val="0"/>
        <c:ser>
          <c:idx val="0"/>
          <c:order val="0"/>
          <c:tx>
            <c:strRef>
              <c:f>'10'!$W$59</c:f>
              <c:strCache>
                <c:ptCount val="1"/>
                <c:pt idx="0">
                  <c:v>VO+SO</c:v>
                </c:pt>
              </c:strCache>
            </c:strRef>
          </c:tx>
          <c:spPr>
            <a:solidFill>
              <a:schemeClr val="tx2"/>
            </a:solidFill>
            <a:ln>
              <a:noFill/>
            </a:ln>
          </c:spPr>
          <c:invertIfNegative val="0"/>
          <c:cat>
            <c:numRef>
              <c:f>'10'!$X$58:$AG$58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'10'!$X$59:$AG$59</c:f>
              <c:numCache>
                <c:formatCode>#,##0</c:formatCode>
                <c:ptCount val="10"/>
                <c:pt idx="0">
                  <c:v>49688549.754944988</c:v>
                </c:pt>
                <c:pt idx="1">
                  <c:v>50840666.548214994</c:v>
                </c:pt>
                <c:pt idx="2">
                  <c:v>49829735.242558002</c:v>
                </c:pt>
                <c:pt idx="3">
                  <c:v>53909815.668026999</c:v>
                </c:pt>
                <c:pt idx="4">
                  <c:v>55139496.558839992</c:v>
                </c:pt>
                <c:pt idx="5">
                  <c:v>59195542.689879999</c:v>
                </c:pt>
                <c:pt idx="6">
                  <c:v>47183363.109165996</c:v>
                </c:pt>
                <c:pt idx="7">
                  <c:v>42967135.903143011</c:v>
                </c:pt>
                <c:pt idx="8">
                  <c:v>43567202.926470004</c:v>
                </c:pt>
                <c:pt idx="9">
                  <c:v>45429428.659894004</c:v>
                </c:pt>
              </c:numCache>
            </c:numRef>
          </c:val>
          <c:extLst>
            <c:ext xmlns:c16="http://schemas.microsoft.com/office/drawing/2014/chart" uri="{C3380CC4-5D6E-409C-BE32-E72D297353CC}">
              <c16:uniqueId val="{00000000-3681-40CD-BE5E-19FB5609BFC2}"/>
            </c:ext>
          </c:extLst>
        </c:ser>
        <c:ser>
          <c:idx val="1"/>
          <c:order val="1"/>
          <c:tx>
            <c:strRef>
              <c:f>'10'!$W$60</c:f>
              <c:strCache>
                <c:ptCount val="1"/>
                <c:pt idx="0">
                  <c:v>MO+DOM</c:v>
                </c:pt>
              </c:strCache>
            </c:strRef>
          </c:tx>
          <c:spPr>
            <a:solidFill>
              <a:schemeClr val="accent5"/>
            </a:solidFill>
          </c:spPr>
          <c:invertIfNegative val="0"/>
          <c:cat>
            <c:numRef>
              <c:f>'10'!$X$58:$AG$58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'10'!$X$60:$AG$60</c:f>
              <c:numCache>
                <c:formatCode>#,##0</c:formatCode>
                <c:ptCount val="10"/>
                <c:pt idx="0">
                  <c:v>37538488.275999986</c:v>
                </c:pt>
                <c:pt idx="1">
                  <c:v>39221967.386300005</c:v>
                </c:pt>
                <c:pt idx="2">
                  <c:v>36014212.259259999</c:v>
                </c:pt>
                <c:pt idx="3">
                  <c:v>35846231.095199987</c:v>
                </c:pt>
                <c:pt idx="4">
                  <c:v>36305115.29463999</c:v>
                </c:pt>
                <c:pt idx="5">
                  <c:v>40200966.3926</c:v>
                </c:pt>
                <c:pt idx="6">
                  <c:v>33133691.932709988</c:v>
                </c:pt>
                <c:pt idx="7">
                  <c:v>29879535.954319991</c:v>
                </c:pt>
                <c:pt idx="8">
                  <c:v>29488868.483554997</c:v>
                </c:pt>
                <c:pt idx="9">
                  <c:v>32440414.823275004</c:v>
                </c:pt>
              </c:numCache>
            </c:numRef>
          </c:val>
          <c:extLst>
            <c:ext xmlns:c16="http://schemas.microsoft.com/office/drawing/2014/chart" uri="{C3380CC4-5D6E-409C-BE32-E72D297353CC}">
              <c16:uniqueId val="{00000001-3681-40CD-BE5E-19FB5609BFC2}"/>
            </c:ext>
          </c:extLst>
        </c:ser>
        <c:dLbls>
          <c:showLegendKey val="0"/>
          <c:showVal val="0"/>
          <c:showCatName val="0"/>
          <c:showSerName val="0"/>
          <c:showPercent val="0"/>
          <c:showBubbleSize val="0"/>
        </c:dLbls>
        <c:gapWidth val="50"/>
        <c:overlap val="100"/>
        <c:axId val="177606656"/>
        <c:axId val="177608192"/>
      </c:barChart>
      <c:catAx>
        <c:axId val="177606656"/>
        <c:scaling>
          <c:orientation val="minMax"/>
        </c:scaling>
        <c:delete val="0"/>
        <c:axPos val="b"/>
        <c:numFmt formatCode="0" sourceLinked="0"/>
        <c:majorTickMark val="out"/>
        <c:minorTickMark val="none"/>
        <c:tickLblPos val="nextTo"/>
        <c:crossAx val="177608192"/>
        <c:crosses val="autoZero"/>
        <c:auto val="1"/>
        <c:lblAlgn val="ctr"/>
        <c:lblOffset val="100"/>
        <c:noMultiLvlLbl val="0"/>
      </c:catAx>
      <c:valAx>
        <c:axId val="177608192"/>
        <c:scaling>
          <c:orientation val="minMax"/>
        </c:scaling>
        <c:delete val="0"/>
        <c:axPos val="l"/>
        <c:majorGridlines/>
        <c:numFmt formatCode="#,##0" sourceLinked="1"/>
        <c:majorTickMark val="out"/>
        <c:minorTickMark val="none"/>
        <c:tickLblPos val="nextTo"/>
        <c:crossAx val="177606656"/>
        <c:crosses val="autoZero"/>
        <c:crossBetween val="between"/>
      </c:valAx>
      <c:spPr>
        <a:ln>
          <a:solidFill>
            <a:schemeClr val="bg1">
              <a:lumMod val="65000"/>
            </a:schemeClr>
          </a:solidFill>
        </a:ln>
      </c:spPr>
    </c:plotArea>
    <c:legend>
      <c:legendPos val="b"/>
      <c:layout>
        <c:manualLayout>
          <c:xMode val="edge"/>
          <c:yMode val="edge"/>
          <c:x val="1.7924249535033326E-3"/>
          <c:y val="0.85489302655781085"/>
          <c:w val="0.27779875197719489"/>
          <c:h val="7.76620698501507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898590143576032E-2"/>
          <c:y val="1.1226763608433372E-2"/>
          <c:w val="0.93562003588448395"/>
          <c:h val="0.97754647278313322"/>
        </c:manualLayout>
      </c:layout>
      <c:barChart>
        <c:barDir val="col"/>
        <c:grouping val="percentStacked"/>
        <c:varyColors val="0"/>
        <c:ser>
          <c:idx val="0"/>
          <c:order val="0"/>
          <c:tx>
            <c:strRef>
              <c:f>'11.2'!$I$14</c:f>
              <c:strCache>
                <c:ptCount val="1"/>
                <c:pt idx="0">
                  <c:v> Ústecký</c:v>
                </c:pt>
              </c:strCache>
            </c:strRef>
          </c:tx>
          <c:spPr>
            <a:solidFill>
              <a:schemeClr val="tx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'11.2'!$J$14:$K$14</c:f>
              <c:numCache>
                <c:formatCode>0.0%</c:formatCode>
                <c:ptCount val="2"/>
                <c:pt idx="0">
                  <c:v>0.14212115955588411</c:v>
                </c:pt>
                <c:pt idx="1">
                  <c:v>7.8917258732978099E-2</c:v>
                </c:pt>
              </c:numCache>
            </c:numRef>
          </c:val>
          <c:extLst>
            <c:ext xmlns:c16="http://schemas.microsoft.com/office/drawing/2014/chart" uri="{C3380CC4-5D6E-409C-BE32-E72D297353CC}">
              <c16:uniqueId val="{00000000-B970-4262-B25A-4DC9362482EA}"/>
            </c:ext>
          </c:extLst>
        </c:ser>
        <c:ser>
          <c:idx val="1"/>
          <c:order val="1"/>
          <c:tx>
            <c:strRef>
              <c:f>'11.2'!$I$15</c:f>
              <c:strCache>
                <c:ptCount val="1"/>
                <c:pt idx="0">
                  <c:v> Středočeský</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'11.2'!$J$15:$K$15</c:f>
              <c:numCache>
                <c:formatCode>0.0%</c:formatCode>
                <c:ptCount val="2"/>
                <c:pt idx="0">
                  <c:v>0.13458109135969401</c:v>
                </c:pt>
                <c:pt idx="1">
                  <c:v>0.10181061278863232</c:v>
                </c:pt>
              </c:numCache>
            </c:numRef>
          </c:val>
          <c:extLst>
            <c:ext xmlns:c16="http://schemas.microsoft.com/office/drawing/2014/chart" uri="{C3380CC4-5D6E-409C-BE32-E72D297353CC}">
              <c16:uniqueId val="{00000001-B970-4262-B25A-4DC9362482EA}"/>
            </c:ext>
          </c:extLst>
        </c:ser>
        <c:ser>
          <c:idx val="2"/>
          <c:order val="2"/>
          <c:tx>
            <c:strRef>
              <c:f>'11.2'!$I$16</c:f>
              <c:strCache>
                <c:ptCount val="1"/>
                <c:pt idx="0">
                  <c:v> Jihomoravský</c:v>
                </c:pt>
              </c:strCache>
            </c:strRef>
          </c:tx>
          <c:spPr>
            <a:solidFill>
              <a:schemeClr val="accent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'11.2'!$J$16:$K$16</c:f>
              <c:numCache>
                <c:formatCode>0.0%</c:formatCode>
                <c:ptCount val="2"/>
                <c:pt idx="0">
                  <c:v>0.12276531651465308</c:v>
                </c:pt>
                <c:pt idx="1">
                  <c:v>0.1358355535820012</c:v>
                </c:pt>
              </c:numCache>
            </c:numRef>
          </c:val>
          <c:extLst>
            <c:ext xmlns:c16="http://schemas.microsoft.com/office/drawing/2014/chart" uri="{C3380CC4-5D6E-409C-BE32-E72D297353CC}">
              <c16:uniqueId val="{00000002-B970-4262-B25A-4DC9362482EA}"/>
            </c:ext>
          </c:extLst>
        </c:ser>
        <c:ser>
          <c:idx val="3"/>
          <c:order val="3"/>
          <c:tx>
            <c:strRef>
              <c:f>'11.2'!$I$17</c:f>
              <c:strCache>
                <c:ptCount val="1"/>
                <c:pt idx="0">
                  <c:v> Moravskoslezský</c:v>
                </c:pt>
              </c:strCache>
            </c:strRef>
          </c:tx>
          <c:spPr>
            <a:solidFill>
              <a:schemeClr val="accent4"/>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'11.2'!$J$17:$K$17</c:f>
              <c:numCache>
                <c:formatCode>0.0%</c:formatCode>
                <c:ptCount val="2"/>
                <c:pt idx="0">
                  <c:v>0.11503508595898847</c:v>
                </c:pt>
                <c:pt idx="1">
                  <c:v>0.13410931024274719</c:v>
                </c:pt>
              </c:numCache>
            </c:numRef>
          </c:val>
          <c:extLst>
            <c:ext xmlns:c16="http://schemas.microsoft.com/office/drawing/2014/chart" uri="{C3380CC4-5D6E-409C-BE32-E72D297353CC}">
              <c16:uniqueId val="{00000003-B970-4262-B25A-4DC9362482EA}"/>
            </c:ext>
          </c:extLst>
        </c:ser>
        <c:ser>
          <c:idx val="4"/>
          <c:order val="4"/>
          <c:tx>
            <c:strRef>
              <c:f>'11.2'!$I$18</c:f>
              <c:strCache>
                <c:ptCount val="1"/>
                <c:pt idx="0">
                  <c:v> Hlavní město Praha</c:v>
                </c:pt>
              </c:strCache>
            </c:strRef>
          </c:tx>
          <c:spPr>
            <a:solidFill>
              <a:schemeClr val="accent5"/>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'11.2'!$J$18:$K$18</c:f>
              <c:numCache>
                <c:formatCode>0.0%</c:formatCode>
                <c:ptCount val="2"/>
                <c:pt idx="0">
                  <c:v>9.1813283882570498E-2</c:v>
                </c:pt>
                <c:pt idx="1">
                  <c:v>0.13653271166370634</c:v>
                </c:pt>
              </c:numCache>
            </c:numRef>
          </c:val>
          <c:extLst>
            <c:ext xmlns:c16="http://schemas.microsoft.com/office/drawing/2014/chart" uri="{C3380CC4-5D6E-409C-BE32-E72D297353CC}">
              <c16:uniqueId val="{00000004-B970-4262-B25A-4DC9362482EA}"/>
            </c:ext>
          </c:extLst>
        </c:ser>
        <c:ser>
          <c:idx val="5"/>
          <c:order val="5"/>
          <c:tx>
            <c:strRef>
              <c:f>'11.2'!$I$19</c:f>
              <c:strCache>
                <c:ptCount val="1"/>
                <c:pt idx="0">
                  <c:v> Olomoucký</c:v>
                </c:pt>
              </c:strCache>
            </c:strRef>
          </c:tx>
          <c:spPr>
            <a:solidFill>
              <a:schemeClr val="accent6"/>
            </a:solidFill>
          </c:spPr>
          <c:invertIfNegative val="0"/>
          <c:dPt>
            <c:idx val="0"/>
            <c:invertIfNegative val="0"/>
            <c:bubble3D val="0"/>
            <c:extLst>
              <c:ext xmlns:c16="http://schemas.microsoft.com/office/drawing/2014/chart" uri="{C3380CC4-5D6E-409C-BE32-E72D297353CC}">
                <c16:uniqueId val="{00000005-B970-4262-B25A-4DC9362482EA}"/>
              </c:ext>
            </c:extLst>
          </c:dPt>
          <c:dLbls>
            <c:spPr>
              <a:noFill/>
              <a:ln>
                <a:noFill/>
              </a:ln>
              <a:effectLst/>
            </c:spPr>
            <c:txPr>
              <a:bodyPr wrap="square" lIns="38100" tIns="19050" rIns="38100" bIns="19050" anchor="ctr">
                <a:spAutoFit/>
              </a:bodyPr>
              <a:lstStyle/>
              <a:p>
                <a:pPr>
                  <a:defRPr>
                    <a:solidFill>
                      <a:schemeClr val="bg1"/>
                    </a:solidFill>
                  </a:defRPr>
                </a:pPr>
                <a:endParaRPr lang="cs-CZ"/>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'11.2'!$J$19:$K$19</c:f>
              <c:numCache>
                <c:formatCode>0.0%</c:formatCode>
                <c:ptCount val="2"/>
                <c:pt idx="0">
                  <c:v>6.3944517055660011E-2</c:v>
                </c:pt>
                <c:pt idx="1">
                  <c:v>6.6393946121965655E-2</c:v>
                </c:pt>
              </c:numCache>
            </c:numRef>
          </c:val>
          <c:extLst>
            <c:ext xmlns:c16="http://schemas.microsoft.com/office/drawing/2014/chart" uri="{C3380CC4-5D6E-409C-BE32-E72D297353CC}">
              <c16:uniqueId val="{00000006-B970-4262-B25A-4DC9362482EA}"/>
            </c:ext>
          </c:extLst>
        </c:ser>
        <c:ser>
          <c:idx val="6"/>
          <c:order val="6"/>
          <c:tx>
            <c:strRef>
              <c:f>'11.2'!$I$20</c:f>
              <c:strCache>
                <c:ptCount val="1"/>
                <c:pt idx="0">
                  <c:v> Zlínský</c:v>
                </c:pt>
              </c:strCache>
            </c:strRef>
          </c:tx>
          <c:spPr>
            <a:solidFill>
              <a:srgbClr val="F0948F"/>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'11.2'!$J$20:$K$20</c:f>
              <c:numCache>
                <c:formatCode>0.0%</c:formatCode>
                <c:ptCount val="2"/>
                <c:pt idx="0">
                  <c:v>5.1349983010186499E-2</c:v>
                </c:pt>
                <c:pt idx="1">
                  <c:v>5.5563203078744822E-2</c:v>
                </c:pt>
              </c:numCache>
            </c:numRef>
          </c:val>
          <c:extLst>
            <c:ext xmlns:c16="http://schemas.microsoft.com/office/drawing/2014/chart" uri="{C3380CC4-5D6E-409C-BE32-E72D297353CC}">
              <c16:uniqueId val="{00000007-B970-4262-B25A-4DC9362482EA}"/>
            </c:ext>
          </c:extLst>
        </c:ser>
        <c:ser>
          <c:idx val="7"/>
          <c:order val="7"/>
          <c:tx>
            <c:strRef>
              <c:f>'11.2'!$I$21</c:f>
              <c:strCache>
                <c:ptCount val="1"/>
                <c:pt idx="0">
                  <c:v> Plzeňský</c:v>
                </c:pt>
              </c:strCache>
            </c:strRef>
          </c:tx>
          <c:spPr>
            <a:solidFill>
              <a:srgbClr val="F7C9C7"/>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'11.2'!$J$21:$K$21</c:f>
              <c:numCache>
                <c:formatCode>0.0%</c:formatCode>
                <c:ptCount val="2"/>
                <c:pt idx="0">
                  <c:v>4.5606500025092339E-2</c:v>
                </c:pt>
                <c:pt idx="1">
                  <c:v>5.6849097098875076E-2</c:v>
                </c:pt>
              </c:numCache>
            </c:numRef>
          </c:val>
          <c:extLst>
            <c:ext xmlns:c16="http://schemas.microsoft.com/office/drawing/2014/chart" uri="{C3380CC4-5D6E-409C-BE32-E72D297353CC}">
              <c16:uniqueId val="{00000008-B970-4262-B25A-4DC9362482EA}"/>
            </c:ext>
          </c:extLst>
        </c:ser>
        <c:ser>
          <c:idx val="8"/>
          <c:order val="8"/>
          <c:tx>
            <c:strRef>
              <c:f>'11.2'!$I$22</c:f>
              <c:strCache>
                <c:ptCount val="1"/>
                <c:pt idx="0">
                  <c:v> Pardubický</c:v>
                </c:pt>
              </c:strCache>
            </c:strRef>
          </c:tx>
          <c:spPr>
            <a:solidFill>
              <a:schemeClr val="tx1"/>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'11.2'!$J$22:$K$22</c:f>
              <c:numCache>
                <c:formatCode>0.0%</c:formatCode>
                <c:ptCount val="2"/>
                <c:pt idx="0">
                  <c:v>4.3932060999940271E-2</c:v>
                </c:pt>
                <c:pt idx="1">
                  <c:v>4.8547217288336296E-2</c:v>
                </c:pt>
              </c:numCache>
            </c:numRef>
          </c:val>
          <c:extLst>
            <c:ext xmlns:c16="http://schemas.microsoft.com/office/drawing/2014/chart" uri="{C3380CC4-5D6E-409C-BE32-E72D297353CC}">
              <c16:uniqueId val="{00000009-B970-4262-B25A-4DC9362482EA}"/>
            </c:ext>
          </c:extLst>
        </c:ser>
        <c:ser>
          <c:idx val="9"/>
          <c:order val="9"/>
          <c:tx>
            <c:strRef>
              <c:f>'11.2'!$I$23</c:f>
              <c:strCache>
                <c:ptCount val="1"/>
                <c:pt idx="0">
                  <c:v> Královehradecký</c:v>
                </c:pt>
              </c:strCache>
            </c:strRef>
          </c:tx>
          <c:spPr>
            <a:solidFill>
              <a:srgbClr val="64636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'11.2'!$J$23:$K$23</c:f>
              <c:numCache>
                <c:formatCode>0.0%</c:formatCode>
                <c:ptCount val="2"/>
                <c:pt idx="0">
                  <c:v>4.2220580635395986E-2</c:v>
                </c:pt>
                <c:pt idx="1">
                  <c:v>4.189128182356424E-2</c:v>
                </c:pt>
              </c:numCache>
            </c:numRef>
          </c:val>
          <c:extLst>
            <c:ext xmlns:c16="http://schemas.microsoft.com/office/drawing/2014/chart" uri="{C3380CC4-5D6E-409C-BE32-E72D297353CC}">
              <c16:uniqueId val="{0000000A-B970-4262-B25A-4DC9362482EA}"/>
            </c:ext>
          </c:extLst>
        </c:ser>
        <c:ser>
          <c:idx val="10"/>
          <c:order val="10"/>
          <c:tx>
            <c:strRef>
              <c:f>'11.2'!$I$24</c:f>
              <c:strCache>
                <c:ptCount val="1"/>
                <c:pt idx="0">
                  <c:v> Vysočina</c:v>
                </c:pt>
              </c:strCache>
            </c:strRef>
          </c:tx>
          <c:spPr>
            <a:solidFill>
              <a:srgbClr val="9D9D9C"/>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'11.2'!$J$24:$K$24</c:f>
              <c:numCache>
                <c:formatCode>0.0%</c:formatCode>
                <c:ptCount val="2"/>
                <c:pt idx="0">
                  <c:v>3.9233886809788822E-2</c:v>
                </c:pt>
                <c:pt idx="1">
                  <c:v>4.3016947898164591E-2</c:v>
                </c:pt>
              </c:numCache>
            </c:numRef>
          </c:val>
          <c:extLst>
            <c:ext xmlns:c16="http://schemas.microsoft.com/office/drawing/2014/chart" uri="{C3380CC4-5D6E-409C-BE32-E72D297353CC}">
              <c16:uniqueId val="{0000000B-B970-4262-B25A-4DC9362482EA}"/>
            </c:ext>
          </c:extLst>
        </c:ser>
        <c:ser>
          <c:idx val="11"/>
          <c:order val="11"/>
          <c:tx>
            <c:strRef>
              <c:f>'11.2'!$I$25</c:f>
              <c:strCache>
                <c:ptCount val="1"/>
                <c:pt idx="0">
                  <c:v> Liberecký</c:v>
                </c:pt>
              </c:strCache>
            </c:strRef>
          </c:tx>
          <c:spPr>
            <a:solidFill>
              <a:srgbClr val="D0D0D0"/>
            </a:solidFill>
          </c:spPr>
          <c:invertIfNegative val="0"/>
          <c:dLbls>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'11.2'!$J$25:$K$25</c:f>
              <c:numCache>
                <c:formatCode>0.0%</c:formatCode>
                <c:ptCount val="2"/>
                <c:pt idx="0">
                  <c:v>3.8556540569106831E-2</c:v>
                </c:pt>
                <c:pt idx="1">
                  <c:v>3.3076894612196567E-2</c:v>
                </c:pt>
              </c:numCache>
            </c:numRef>
          </c:val>
          <c:extLst>
            <c:ext xmlns:c16="http://schemas.microsoft.com/office/drawing/2014/chart" uri="{C3380CC4-5D6E-409C-BE32-E72D297353CC}">
              <c16:uniqueId val="{0000000C-B970-4262-B25A-4DC9362482EA}"/>
            </c:ext>
          </c:extLst>
        </c:ser>
        <c:ser>
          <c:idx val="12"/>
          <c:order val="12"/>
          <c:tx>
            <c:strRef>
              <c:f>'11.2'!$I$26</c:f>
              <c:strCache>
                <c:ptCount val="1"/>
                <c:pt idx="0">
                  <c:v> Jihočeský</c:v>
                </c:pt>
              </c:strCache>
            </c:strRef>
          </c:tx>
          <c:spPr>
            <a:pattFill prst="ltDnDiag">
              <a:fgClr>
                <a:schemeClr val="accent2"/>
              </a:fgClr>
              <a:bgClr>
                <a:schemeClr val="tx2"/>
              </a:bgClr>
            </a:pattFill>
          </c:spPr>
          <c:invertIfNegative val="0"/>
          <c:dPt>
            <c:idx val="0"/>
            <c:invertIfNegative val="0"/>
            <c:bubble3D val="0"/>
            <c:extLst>
              <c:ext xmlns:c16="http://schemas.microsoft.com/office/drawing/2014/chart" uri="{C3380CC4-5D6E-409C-BE32-E72D297353CC}">
                <c16:uniqueId val="{0000000D-B970-4262-B25A-4DC9362482EA}"/>
              </c:ext>
            </c:extLst>
          </c:dPt>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'11.2'!$J$26:$K$26</c:f>
              <c:numCache>
                <c:formatCode>0.0%</c:formatCode>
                <c:ptCount val="2"/>
                <c:pt idx="0">
                  <c:v>3.6454968027204722E-2</c:v>
                </c:pt>
                <c:pt idx="1">
                  <c:v>3.7592510361160451E-2</c:v>
                </c:pt>
              </c:numCache>
            </c:numRef>
          </c:val>
          <c:extLst>
            <c:ext xmlns:c16="http://schemas.microsoft.com/office/drawing/2014/chart" uri="{C3380CC4-5D6E-409C-BE32-E72D297353CC}">
              <c16:uniqueId val="{0000000E-B970-4262-B25A-4DC9362482EA}"/>
            </c:ext>
          </c:extLst>
        </c:ser>
        <c:ser>
          <c:idx val="13"/>
          <c:order val="13"/>
          <c:tx>
            <c:strRef>
              <c:f>'11.2'!$I$27</c:f>
              <c:strCache>
                <c:ptCount val="1"/>
                <c:pt idx="0">
                  <c:v> Karlovarský</c:v>
                </c:pt>
              </c:strCache>
            </c:strRef>
          </c:tx>
          <c:spPr>
            <a:pattFill prst="ltDnDiag">
              <a:fgClr>
                <a:schemeClr val="accent2"/>
              </a:fgClr>
              <a:bgClr>
                <a:schemeClr val="accent3"/>
              </a:bgClr>
            </a:patt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'11.2'!$J$27:$K$27</c:f>
              <c:numCache>
                <c:formatCode>0.0%</c:formatCode>
                <c:ptCount val="2"/>
                <c:pt idx="0">
                  <c:v>3.2385025595834234E-2</c:v>
                </c:pt>
                <c:pt idx="1">
                  <c:v>2.9863454706927174E-2</c:v>
                </c:pt>
              </c:numCache>
            </c:numRef>
          </c:val>
          <c:extLst>
            <c:ext xmlns:c16="http://schemas.microsoft.com/office/drawing/2014/chart" uri="{C3380CC4-5D6E-409C-BE32-E72D297353CC}">
              <c16:uniqueId val="{0000000F-B970-4262-B25A-4DC9362482EA}"/>
            </c:ext>
          </c:extLst>
        </c:ser>
        <c:dLbls>
          <c:showLegendKey val="0"/>
          <c:showVal val="0"/>
          <c:showCatName val="0"/>
          <c:showSerName val="0"/>
          <c:showPercent val="0"/>
          <c:showBubbleSize val="0"/>
        </c:dLbls>
        <c:gapWidth val="50"/>
        <c:overlap val="100"/>
        <c:axId val="177181440"/>
        <c:axId val="177182976"/>
      </c:barChart>
      <c:catAx>
        <c:axId val="177181440"/>
        <c:scaling>
          <c:orientation val="minMax"/>
        </c:scaling>
        <c:delete val="1"/>
        <c:axPos val="b"/>
        <c:numFmt formatCode="General" sourceLinked="0"/>
        <c:majorTickMark val="out"/>
        <c:minorTickMark val="none"/>
        <c:tickLblPos val="nextTo"/>
        <c:crossAx val="177182976"/>
        <c:crosses val="autoZero"/>
        <c:auto val="1"/>
        <c:lblAlgn val="ctr"/>
        <c:lblOffset val="100"/>
        <c:noMultiLvlLbl val="0"/>
      </c:catAx>
      <c:valAx>
        <c:axId val="177182976"/>
        <c:scaling>
          <c:orientation val="minMax"/>
        </c:scaling>
        <c:delete val="0"/>
        <c:axPos val="l"/>
        <c:majorGridlines/>
        <c:numFmt formatCode="0%" sourceLinked="1"/>
        <c:majorTickMark val="out"/>
        <c:minorTickMark val="none"/>
        <c:tickLblPos val="nextTo"/>
        <c:crossAx val="17718144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'11.3'!$A$5</c:f>
              <c:strCache>
                <c:ptCount val="1"/>
                <c:pt idx="0">
                  <c:v>VO</c:v>
                </c:pt>
              </c:strCache>
            </c:strRef>
          </c:tx>
          <c:spPr>
            <a:solidFill>
              <a:schemeClr val="tx2"/>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'11.3'!$B$5:$O$5</c:f>
              <c:numCache>
                <c:formatCode>#,##0</c:formatCode>
                <c:ptCount val="14"/>
                <c:pt idx="0">
                  <c:v>76</c:v>
                </c:pt>
                <c:pt idx="1">
                  <c:v>170</c:v>
                </c:pt>
                <c:pt idx="2">
                  <c:v>49</c:v>
                </c:pt>
                <c:pt idx="3">
                  <c:v>80</c:v>
                </c:pt>
                <c:pt idx="4">
                  <c:v>84</c:v>
                </c:pt>
                <c:pt idx="5">
                  <c:v>185</c:v>
                </c:pt>
                <c:pt idx="6">
                  <c:v>121</c:v>
                </c:pt>
                <c:pt idx="7">
                  <c:v>83</c:v>
                </c:pt>
                <c:pt idx="8">
                  <c:v>84</c:v>
                </c:pt>
                <c:pt idx="9">
                  <c:v>114</c:v>
                </c:pt>
                <c:pt idx="10">
                  <c:v>186</c:v>
                </c:pt>
                <c:pt idx="11">
                  <c:v>135</c:v>
                </c:pt>
                <c:pt idx="12">
                  <c:v>79</c:v>
                </c:pt>
                <c:pt idx="13">
                  <c:v>74</c:v>
                </c:pt>
              </c:numCache>
            </c:numRef>
          </c:val>
          <c:extLst>
            <c:ext xmlns:c16="http://schemas.microsoft.com/office/drawing/2014/chart" uri="{C3380CC4-5D6E-409C-BE32-E72D297353CC}">
              <c16:uniqueId val="{00000000-5F82-4A6A-A7DE-51085755681A}"/>
            </c:ext>
          </c:extLst>
        </c:ser>
        <c:dLbls>
          <c:showLegendKey val="0"/>
          <c:showVal val="0"/>
          <c:showCatName val="0"/>
          <c:showSerName val="0"/>
          <c:showPercent val="0"/>
          <c:showBubbleSize val="0"/>
        </c:dLbls>
        <c:gapWidth val="50"/>
        <c:axId val="177236992"/>
        <c:axId val="177238784"/>
      </c:barChart>
      <c:catAx>
        <c:axId val="177236992"/>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238784"/>
        <c:crosses val="autoZero"/>
        <c:auto val="1"/>
        <c:lblAlgn val="ctr"/>
        <c:lblOffset val="100"/>
        <c:noMultiLvlLbl val="0"/>
      </c:catAx>
      <c:valAx>
        <c:axId val="177238784"/>
        <c:scaling>
          <c:orientation val="minMax"/>
        </c:scaling>
        <c:delete val="0"/>
        <c:axPos val="l"/>
        <c:majorGridlines/>
        <c:numFmt formatCode="#,##0" sourceLinked="1"/>
        <c:majorTickMark val="out"/>
        <c:minorTickMark val="none"/>
        <c:tickLblPos val="nextTo"/>
        <c:crossAx val="17723699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'11.3'!$A$6</c:f>
              <c:strCache>
                <c:ptCount val="1"/>
                <c:pt idx="0">
                  <c:v>SO</c:v>
                </c:pt>
              </c:strCache>
            </c:strRef>
          </c:tx>
          <c:spPr>
            <a:solidFill>
              <a:schemeClr val="accent1"/>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'11.3'!$B$6:$O$6</c:f>
              <c:numCache>
                <c:formatCode>#,##0</c:formatCode>
                <c:ptCount val="14"/>
                <c:pt idx="0">
                  <c:v>258</c:v>
                </c:pt>
                <c:pt idx="1">
                  <c:v>749</c:v>
                </c:pt>
                <c:pt idx="2">
                  <c:v>152</c:v>
                </c:pt>
                <c:pt idx="3">
                  <c:v>225</c:v>
                </c:pt>
                <c:pt idx="4">
                  <c:v>246</c:v>
                </c:pt>
                <c:pt idx="5">
                  <c:v>403</c:v>
                </c:pt>
                <c:pt idx="6">
                  <c:v>323</c:v>
                </c:pt>
                <c:pt idx="7">
                  <c:v>246</c:v>
                </c:pt>
                <c:pt idx="8">
                  <c:v>304</c:v>
                </c:pt>
                <c:pt idx="9">
                  <c:v>1243</c:v>
                </c:pt>
                <c:pt idx="10">
                  <c:v>657</c:v>
                </c:pt>
                <c:pt idx="11">
                  <c:v>267</c:v>
                </c:pt>
                <c:pt idx="12">
                  <c:v>297</c:v>
                </c:pt>
                <c:pt idx="13">
                  <c:v>265</c:v>
                </c:pt>
              </c:numCache>
            </c:numRef>
          </c:val>
          <c:extLst>
            <c:ext xmlns:c16="http://schemas.microsoft.com/office/drawing/2014/chart" uri="{C3380CC4-5D6E-409C-BE32-E72D297353CC}">
              <c16:uniqueId val="{00000000-6A78-4696-8F0A-E0E3C95DA9AB}"/>
            </c:ext>
          </c:extLst>
        </c:ser>
        <c:dLbls>
          <c:showLegendKey val="0"/>
          <c:showVal val="0"/>
          <c:showCatName val="0"/>
          <c:showSerName val="0"/>
          <c:showPercent val="0"/>
          <c:showBubbleSize val="0"/>
        </c:dLbls>
        <c:gapWidth val="50"/>
        <c:axId val="177262976"/>
        <c:axId val="177264512"/>
      </c:barChart>
      <c:catAx>
        <c:axId val="17726297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264512"/>
        <c:crosses val="autoZero"/>
        <c:auto val="1"/>
        <c:lblAlgn val="ctr"/>
        <c:lblOffset val="100"/>
        <c:noMultiLvlLbl val="0"/>
      </c:catAx>
      <c:valAx>
        <c:axId val="177264512"/>
        <c:scaling>
          <c:orientation val="minMax"/>
        </c:scaling>
        <c:delete val="0"/>
        <c:axPos val="l"/>
        <c:majorGridlines/>
        <c:numFmt formatCode="#,##0" sourceLinked="1"/>
        <c:majorTickMark val="out"/>
        <c:minorTickMark val="none"/>
        <c:tickLblPos val="nextTo"/>
        <c:crossAx val="17726297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'11.3'!$A$7</c:f>
              <c:strCache>
                <c:ptCount val="1"/>
                <c:pt idx="0">
                  <c:v>MO</c:v>
                </c:pt>
              </c:strCache>
            </c:strRef>
          </c:tx>
          <c:spPr>
            <a:solidFill>
              <a:schemeClr val="tx2"/>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'11.3'!$B$7:$O$7</c:f>
              <c:numCache>
                <c:formatCode>#,##0</c:formatCode>
                <c:ptCount val="14"/>
                <c:pt idx="0">
                  <c:v>9709</c:v>
                </c:pt>
                <c:pt idx="1">
                  <c:v>23529</c:v>
                </c:pt>
                <c:pt idx="2">
                  <c:v>5749</c:v>
                </c:pt>
                <c:pt idx="3">
                  <c:v>9698</c:v>
                </c:pt>
                <c:pt idx="4">
                  <c:v>8650</c:v>
                </c:pt>
                <c:pt idx="5">
                  <c:v>17932</c:v>
                </c:pt>
                <c:pt idx="6">
                  <c:v>12902</c:v>
                </c:pt>
                <c:pt idx="7">
                  <c:v>11061</c:v>
                </c:pt>
                <c:pt idx="8">
                  <c:v>11598</c:v>
                </c:pt>
                <c:pt idx="9">
                  <c:v>34983</c:v>
                </c:pt>
                <c:pt idx="10">
                  <c:v>21027</c:v>
                </c:pt>
                <c:pt idx="11">
                  <c:v>12675</c:v>
                </c:pt>
                <c:pt idx="12">
                  <c:v>10619</c:v>
                </c:pt>
                <c:pt idx="13">
                  <c:v>10579</c:v>
                </c:pt>
              </c:numCache>
            </c:numRef>
          </c:val>
          <c:extLst>
            <c:ext xmlns:c16="http://schemas.microsoft.com/office/drawing/2014/chart" uri="{C3380CC4-5D6E-409C-BE32-E72D297353CC}">
              <c16:uniqueId val="{00000000-3BB1-494B-815E-637E3E5EC6A6}"/>
            </c:ext>
          </c:extLst>
        </c:ser>
        <c:dLbls>
          <c:showLegendKey val="0"/>
          <c:showVal val="0"/>
          <c:showCatName val="0"/>
          <c:showSerName val="0"/>
          <c:showPercent val="0"/>
          <c:showBubbleSize val="0"/>
        </c:dLbls>
        <c:gapWidth val="50"/>
        <c:axId val="177354240"/>
        <c:axId val="177355776"/>
      </c:barChart>
      <c:catAx>
        <c:axId val="17735424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355776"/>
        <c:crosses val="autoZero"/>
        <c:auto val="1"/>
        <c:lblAlgn val="ctr"/>
        <c:lblOffset val="100"/>
        <c:noMultiLvlLbl val="0"/>
      </c:catAx>
      <c:valAx>
        <c:axId val="177355776"/>
        <c:scaling>
          <c:orientation val="minMax"/>
        </c:scaling>
        <c:delete val="0"/>
        <c:axPos val="l"/>
        <c:majorGridlines/>
        <c:numFmt formatCode="#,##0" sourceLinked="1"/>
        <c:majorTickMark val="out"/>
        <c:minorTickMark val="none"/>
        <c:tickLblPos val="nextTo"/>
        <c:crossAx val="17735424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'11.3'!$A$8</c:f>
              <c:strCache>
                <c:ptCount val="1"/>
                <c:pt idx="0">
                  <c:v>DOM</c:v>
                </c:pt>
              </c:strCache>
            </c:strRef>
          </c:tx>
          <c:spPr>
            <a:solidFill>
              <a:schemeClr val="tx2"/>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'11.3'!$B$8:$O$8</c:f>
              <c:numCache>
                <c:formatCode>#,##0</c:formatCode>
                <c:ptCount val="14"/>
                <c:pt idx="0">
                  <c:v>91529</c:v>
                </c:pt>
                <c:pt idx="1">
                  <c:v>342604</c:v>
                </c:pt>
                <c:pt idx="2">
                  <c:v>74742</c:v>
                </c:pt>
                <c:pt idx="3">
                  <c:v>103190</c:v>
                </c:pt>
                <c:pt idx="4">
                  <c:v>80399</c:v>
                </c:pt>
                <c:pt idx="5">
                  <c:v>343862</c:v>
                </c:pt>
                <c:pt idx="6">
                  <c:v>166062</c:v>
                </c:pt>
                <c:pt idx="7">
                  <c:v>119789</c:v>
                </c:pt>
                <c:pt idx="8">
                  <c:v>141628</c:v>
                </c:pt>
                <c:pt idx="9">
                  <c:v>332595</c:v>
                </c:pt>
                <c:pt idx="10">
                  <c:v>253219</c:v>
                </c:pt>
                <c:pt idx="11">
                  <c:v>200169</c:v>
                </c:pt>
                <c:pt idx="12">
                  <c:v>105239</c:v>
                </c:pt>
                <c:pt idx="13">
                  <c:v>139225</c:v>
                </c:pt>
              </c:numCache>
            </c:numRef>
          </c:val>
          <c:extLst>
            <c:ext xmlns:c16="http://schemas.microsoft.com/office/drawing/2014/chart" uri="{C3380CC4-5D6E-409C-BE32-E72D297353CC}">
              <c16:uniqueId val="{00000000-951E-40DA-B734-0DB3E2D92889}"/>
            </c:ext>
          </c:extLst>
        </c:ser>
        <c:dLbls>
          <c:showLegendKey val="0"/>
          <c:showVal val="0"/>
          <c:showCatName val="0"/>
          <c:showSerName val="0"/>
          <c:showPercent val="0"/>
          <c:showBubbleSize val="0"/>
        </c:dLbls>
        <c:gapWidth val="50"/>
        <c:axId val="177363584"/>
        <c:axId val="177381760"/>
      </c:barChart>
      <c:catAx>
        <c:axId val="17736358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381760"/>
        <c:crosses val="autoZero"/>
        <c:auto val="1"/>
        <c:lblAlgn val="ctr"/>
        <c:lblOffset val="100"/>
        <c:noMultiLvlLbl val="0"/>
      </c:catAx>
      <c:valAx>
        <c:axId val="177381760"/>
        <c:scaling>
          <c:orientation val="minMax"/>
        </c:scaling>
        <c:delete val="0"/>
        <c:axPos val="l"/>
        <c:majorGridlines/>
        <c:numFmt formatCode="#,##0" sourceLinked="1"/>
        <c:majorTickMark val="out"/>
        <c:minorTickMark val="none"/>
        <c:tickLblPos val="nextTo"/>
        <c:crossAx val="17736358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77925291239374E-2"/>
          <c:y val="3.1214495688209883E-2"/>
          <c:w val="0.88915277777777779"/>
          <c:h val="0.73700161124111108"/>
        </c:manualLayout>
      </c:layout>
      <c:barChart>
        <c:barDir val="col"/>
        <c:grouping val="stacked"/>
        <c:varyColors val="0"/>
        <c:ser>
          <c:idx val="0"/>
          <c:order val="0"/>
          <c:tx>
            <c:strRef>
              <c:f>'3.5'!$C$4</c:f>
              <c:strCache>
                <c:ptCount val="1"/>
                <c:pt idx="0">
                  <c:v>Německo</c:v>
                </c:pt>
              </c:strCache>
            </c:strRef>
          </c:tx>
          <c:spPr>
            <a:solidFill>
              <a:srgbClr val="1A3366"/>
            </a:solidFill>
            <a:ln>
              <a:noFill/>
            </a:ln>
          </c:spPr>
          <c:invertIfNegative val="0"/>
          <c:cat>
            <c:numRef>
              <c:f>'3.5'!$B$5:$B$14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'3.5'!$C$5:$C$14</c:f>
              <c:numCache>
                <c:formatCode>#\ ##0.0</c:formatCode>
                <c:ptCount val="10"/>
                <c:pt idx="0">
                  <c:v>32326.028315238218</c:v>
                </c:pt>
                <c:pt idx="1">
                  <c:v>34749.522928376326</c:v>
                </c:pt>
                <c:pt idx="2">
                  <c:v>38428.361870454697</c:v>
                </c:pt>
                <c:pt idx="3">
                  <c:v>34582.645301719502</c:v>
                </c:pt>
                <c:pt idx="4">
                  <c:v>43459.075476657235</c:v>
                </c:pt>
                <c:pt idx="5">
                  <c:v>45604.8596989867</c:v>
                </c:pt>
                <c:pt idx="6">
                  <c:v>26990.966720629349</c:v>
                </c:pt>
                <c:pt idx="7">
                  <c:v>7214.5848941087042</c:v>
                </c:pt>
                <c:pt idx="8">
                  <c:v>3009.2259938756833</c:v>
                </c:pt>
                <c:pt idx="9">
                  <c:v>8475.9850450326285</c:v>
                </c:pt>
              </c:numCache>
            </c:numRef>
          </c:val>
          <c:extLst>
            <c:ext xmlns:c16="http://schemas.microsoft.com/office/drawing/2014/chart" uri="{C3380CC4-5D6E-409C-BE32-E72D297353CC}">
              <c16:uniqueId val="{00000000-D0AB-40CD-9750-52E7FEE2582F}"/>
            </c:ext>
          </c:extLst>
        </c:ser>
        <c:ser>
          <c:idx val="1"/>
          <c:order val="1"/>
          <c:tx>
            <c:strRef>
              <c:f>'3.5'!$D$4</c:f>
              <c:strCache>
                <c:ptCount val="1"/>
                <c:pt idx="0">
                  <c:v>Slovensko</c:v>
                </c:pt>
              </c:strCache>
            </c:strRef>
          </c:tx>
          <c:spPr>
            <a:solidFill>
              <a:srgbClr val="596387"/>
            </a:solidFill>
            <a:ln>
              <a:noFill/>
            </a:ln>
          </c:spPr>
          <c:invertIfNegative val="0"/>
          <c:cat>
            <c:numRef>
              <c:f>'3.5'!$B$5:$B$14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'3.5'!$D$5:$D$14</c:f>
              <c:numCache>
                <c:formatCode>#\ ##0.0</c:formatCode>
                <c:ptCount val="10"/>
                <c:pt idx="0">
                  <c:v>1648.6281678393757</c:v>
                </c:pt>
                <c:pt idx="1">
                  <c:v>259.66897457537715</c:v>
                </c:pt>
                <c:pt idx="2">
                  <c:v>1341.40355839224</c:v>
                </c:pt>
                <c:pt idx="3">
                  <c:v>1544.4914769490499</c:v>
                </c:pt>
                <c:pt idx="4">
                  <c:v>22.495271653127972</c:v>
                </c:pt>
                <c:pt idx="5">
                  <c:v>47.399625487920702</c:v>
                </c:pt>
                <c:pt idx="6">
                  <c:v>93.603556999999995</c:v>
                </c:pt>
                <c:pt idx="7">
                  <c:v>618.13204700000006</c:v>
                </c:pt>
                <c:pt idx="8">
                  <c:v>3049.8883230000001</c:v>
                </c:pt>
                <c:pt idx="9">
                  <c:v>0</c:v>
                </c:pt>
              </c:numCache>
            </c:numRef>
          </c:val>
          <c:extLst>
            <c:ext xmlns:c16="http://schemas.microsoft.com/office/drawing/2014/chart" uri="{C3380CC4-5D6E-409C-BE32-E72D297353CC}">
              <c16:uniqueId val="{00000001-D0AB-40CD-9750-52E7FEE2582F}"/>
            </c:ext>
          </c:extLst>
        </c:ser>
        <c:ser>
          <c:idx val="2"/>
          <c:order val="2"/>
          <c:tx>
            <c:strRef>
              <c:f>'3.5'!$E$4</c:f>
              <c:strCache>
                <c:ptCount val="1"/>
                <c:pt idx="0">
                  <c:v>Polsko</c:v>
                </c:pt>
              </c:strCache>
            </c:strRef>
          </c:tx>
          <c:spPr>
            <a:solidFill>
              <a:srgbClr val="9196B0"/>
            </a:solidFill>
            <a:ln>
              <a:noFill/>
            </a:ln>
          </c:spPr>
          <c:invertIfNegative val="0"/>
          <c:cat>
            <c:numRef>
              <c:f>'3.5'!$B$5:$B$14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'3.5'!$E$5:$E$14</c:f>
              <c:numCache>
                <c:formatCode>#\ ##0.0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D0AB-40CD-9750-52E7FEE2582F}"/>
            </c:ext>
          </c:extLst>
        </c:ser>
        <c:ser>
          <c:idx val="3"/>
          <c:order val="3"/>
          <c:tx>
            <c:strRef>
              <c:f>'3.5'!$F$4</c:f>
              <c:strCache>
                <c:ptCount val="1"/>
                <c:pt idx="0">
                  <c:v>Rakousko</c:v>
                </c:pt>
              </c:strCache>
            </c:strRef>
          </c:tx>
          <c:spPr>
            <a:solidFill>
              <a:srgbClr val="C7CCD6"/>
            </a:solidFill>
            <a:ln>
              <a:noFill/>
            </a:ln>
          </c:spPr>
          <c:invertIfNegative val="0"/>
          <c:cat>
            <c:numRef>
              <c:f>'3.5'!$B$5:$B$14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'3.5'!$F$5:$F$14</c:f>
              <c:numCache>
                <c:formatCode>#\ ##0.0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D0AB-40CD-9750-52E7FEE2582F}"/>
            </c:ext>
          </c:extLst>
        </c:ser>
        <c:dLbls>
          <c:showLegendKey val="0"/>
          <c:showVal val="0"/>
          <c:showCatName val="0"/>
          <c:showSerName val="0"/>
          <c:showPercent val="0"/>
          <c:showBubbleSize val="0"/>
        </c:dLbls>
        <c:gapWidth val="50"/>
        <c:overlap val="100"/>
        <c:axId val="163254656"/>
        <c:axId val="163256192"/>
      </c:barChart>
      <c:catAx>
        <c:axId val="163254656"/>
        <c:scaling>
          <c:orientation val="minMax"/>
        </c:scaling>
        <c:delete val="0"/>
        <c:axPos val="b"/>
        <c:numFmt formatCode="General" sourceLinked="1"/>
        <c:majorTickMark val="out"/>
        <c:minorTickMark val="none"/>
        <c:tickLblPos val="nextTo"/>
        <c:crossAx val="163256192"/>
        <c:crosses val="autoZero"/>
        <c:auto val="1"/>
        <c:lblAlgn val="ctr"/>
        <c:lblOffset val="100"/>
        <c:noMultiLvlLbl val="0"/>
      </c:catAx>
      <c:valAx>
        <c:axId val="163256192"/>
        <c:scaling>
          <c:orientation val="minMax"/>
          <c:max val="50000"/>
          <c:min val="0"/>
        </c:scaling>
        <c:delete val="0"/>
        <c:axPos val="l"/>
        <c:majorGridlines/>
        <c:numFmt formatCode="#,##0" sourceLinked="0"/>
        <c:majorTickMark val="out"/>
        <c:minorTickMark val="none"/>
        <c:tickLblPos val="nextTo"/>
        <c:crossAx val="163254656"/>
        <c:crosses val="autoZero"/>
        <c:crossBetween val="between"/>
        <c:majorUnit val="5000"/>
      </c:valAx>
    </c:plotArea>
    <c:legend>
      <c:legendPos val="b"/>
      <c:layout>
        <c:manualLayout>
          <c:xMode val="edge"/>
          <c:yMode val="edge"/>
          <c:x val="2.1063315941496547E-3"/>
          <c:y val="0.89265661206665869"/>
          <c:w val="0.58384340141499236"/>
          <c:h val="0.1069902684531386"/>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7149084434621E-2"/>
          <c:y val="1.9189554199934761E-2"/>
          <c:w val="0.93262850915565376"/>
          <c:h val="0.72373421194633214"/>
        </c:manualLayout>
      </c:layout>
      <c:barChart>
        <c:barDir val="col"/>
        <c:grouping val="clustered"/>
        <c:varyColors val="0"/>
        <c:ser>
          <c:idx val="0"/>
          <c:order val="0"/>
          <c:tx>
            <c:strRef>
              <c:f>'11.3'!$A$9</c:f>
              <c:strCache>
                <c:ptCount val="1"/>
                <c:pt idx="0">
                  <c:v>CNG</c:v>
                </c:pt>
              </c:strCache>
            </c:strRef>
          </c:tx>
          <c:spPr>
            <a:solidFill>
              <a:schemeClr val="tx2"/>
            </a:solidFill>
            <a:ln>
              <a:solidFill>
                <a:schemeClr val="accent3"/>
              </a:solidFill>
            </a:ln>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'11.3'!$B$9:$O$9</c:f>
              <c:numCache>
                <c:formatCode>#,##0</c:formatCode>
                <c:ptCount val="14"/>
                <c:pt idx="0">
                  <c:v>18</c:v>
                </c:pt>
                <c:pt idx="1">
                  <c:v>30</c:v>
                </c:pt>
                <c:pt idx="2">
                  <c:v>11</c:v>
                </c:pt>
                <c:pt idx="3">
                  <c:v>14</c:v>
                </c:pt>
                <c:pt idx="4">
                  <c:v>8</c:v>
                </c:pt>
                <c:pt idx="5">
                  <c:v>35</c:v>
                </c:pt>
                <c:pt idx="6">
                  <c:v>15</c:v>
                </c:pt>
                <c:pt idx="7">
                  <c:v>15</c:v>
                </c:pt>
                <c:pt idx="8">
                  <c:v>15</c:v>
                </c:pt>
                <c:pt idx="9">
                  <c:v>31</c:v>
                </c:pt>
                <c:pt idx="10">
                  <c:v>44</c:v>
                </c:pt>
                <c:pt idx="11">
                  <c:v>20</c:v>
                </c:pt>
                <c:pt idx="12">
                  <c:v>15</c:v>
                </c:pt>
                <c:pt idx="13">
                  <c:v>11</c:v>
                </c:pt>
              </c:numCache>
            </c:numRef>
          </c:val>
          <c:extLst>
            <c:ext xmlns:c16="http://schemas.microsoft.com/office/drawing/2014/chart" uri="{C3380CC4-5D6E-409C-BE32-E72D297353CC}">
              <c16:uniqueId val="{00000000-F140-4C74-A671-06BC34CCECC0}"/>
            </c:ext>
          </c:extLst>
        </c:ser>
        <c:dLbls>
          <c:showLegendKey val="0"/>
          <c:showVal val="0"/>
          <c:showCatName val="0"/>
          <c:showSerName val="0"/>
          <c:showPercent val="0"/>
          <c:showBubbleSize val="0"/>
        </c:dLbls>
        <c:gapWidth val="50"/>
        <c:axId val="175710208"/>
        <c:axId val="175711744"/>
      </c:barChart>
      <c:catAx>
        <c:axId val="175710208"/>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5711744"/>
        <c:crosses val="autoZero"/>
        <c:auto val="1"/>
        <c:lblAlgn val="ctr"/>
        <c:lblOffset val="100"/>
        <c:noMultiLvlLbl val="0"/>
      </c:catAx>
      <c:valAx>
        <c:axId val="175711744"/>
        <c:scaling>
          <c:orientation val="minMax"/>
        </c:scaling>
        <c:delete val="0"/>
        <c:axPos val="l"/>
        <c:majorGridlines/>
        <c:numFmt formatCode="#,##0" sourceLinked="1"/>
        <c:majorTickMark val="out"/>
        <c:minorTickMark val="none"/>
        <c:tickLblPos val="nextTo"/>
        <c:crossAx val="17571020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'11.3'!$A$10</c:f>
              <c:strCache>
                <c:ptCount val="1"/>
                <c:pt idx="0">
                  <c:v>Celkem</c:v>
                </c:pt>
              </c:strCache>
            </c:strRef>
          </c:tx>
          <c:spPr>
            <a:solidFill>
              <a:schemeClr val="accent1"/>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'11.3'!$B$10:$O$10</c:f>
              <c:numCache>
                <c:formatCode>#,##0</c:formatCode>
                <c:ptCount val="14"/>
                <c:pt idx="0">
                  <c:v>101590</c:v>
                </c:pt>
                <c:pt idx="1">
                  <c:v>367082</c:v>
                </c:pt>
                <c:pt idx="2">
                  <c:v>80703</c:v>
                </c:pt>
                <c:pt idx="3">
                  <c:v>113207</c:v>
                </c:pt>
                <c:pt idx="4">
                  <c:v>89387</c:v>
                </c:pt>
                <c:pt idx="5">
                  <c:v>362417</c:v>
                </c:pt>
                <c:pt idx="6">
                  <c:v>179423</c:v>
                </c:pt>
                <c:pt idx="7">
                  <c:v>131194</c:v>
                </c:pt>
                <c:pt idx="8">
                  <c:v>153629</c:v>
                </c:pt>
                <c:pt idx="9">
                  <c:v>368966</c:v>
                </c:pt>
                <c:pt idx="10">
                  <c:v>275133</c:v>
                </c:pt>
                <c:pt idx="11">
                  <c:v>213266</c:v>
                </c:pt>
                <c:pt idx="12">
                  <c:v>116249</c:v>
                </c:pt>
                <c:pt idx="13">
                  <c:v>150154</c:v>
                </c:pt>
              </c:numCache>
            </c:numRef>
          </c:val>
          <c:extLst>
            <c:ext xmlns:c16="http://schemas.microsoft.com/office/drawing/2014/chart" uri="{C3380CC4-5D6E-409C-BE32-E72D297353CC}">
              <c16:uniqueId val="{00000000-898F-4A8B-A325-C5838292766C}"/>
            </c:ext>
          </c:extLst>
        </c:ser>
        <c:dLbls>
          <c:showLegendKey val="0"/>
          <c:showVal val="0"/>
          <c:showCatName val="0"/>
          <c:showSerName val="0"/>
          <c:showPercent val="0"/>
          <c:showBubbleSize val="0"/>
        </c:dLbls>
        <c:gapWidth val="50"/>
        <c:axId val="175748224"/>
        <c:axId val="175749760"/>
      </c:barChart>
      <c:catAx>
        <c:axId val="17574822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5749760"/>
        <c:crosses val="autoZero"/>
        <c:auto val="1"/>
        <c:lblAlgn val="ctr"/>
        <c:lblOffset val="100"/>
        <c:noMultiLvlLbl val="0"/>
      </c:catAx>
      <c:valAx>
        <c:axId val="175749760"/>
        <c:scaling>
          <c:orientation val="minMax"/>
        </c:scaling>
        <c:delete val="0"/>
        <c:axPos val="l"/>
        <c:majorGridlines/>
        <c:numFmt formatCode="#,##0" sourceLinked="1"/>
        <c:majorTickMark val="out"/>
        <c:minorTickMark val="none"/>
        <c:tickLblPos val="nextTo"/>
        <c:crossAx val="17574822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91733905539624E-2"/>
          <c:y val="4.8590512689525106E-2"/>
          <c:w val="0.91503663572365401"/>
          <c:h val="0.6667083963485182"/>
        </c:manualLayout>
      </c:layout>
      <c:lineChart>
        <c:grouping val="standard"/>
        <c:varyColors val="0"/>
        <c:ser>
          <c:idx val="0"/>
          <c:order val="0"/>
          <c:tx>
            <c:strRef>
              <c:f>'11.4'!$B$26</c:f>
              <c:strCache>
                <c:ptCount val="1"/>
                <c:pt idx="0">
                  <c:v> Jihočeský</c:v>
                </c:pt>
              </c:strCache>
            </c:strRef>
          </c:tx>
          <c:spPr>
            <a:ln>
              <a:solidFill>
                <a:schemeClr val="tx2"/>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'11.4'!$B$27:$B$36</c:f>
              <c:numCache>
                <c:formatCode>#,##0</c:formatCode>
                <c:ptCount val="10"/>
                <c:pt idx="0">
                  <c:v>274.84591988778703</c:v>
                </c:pt>
                <c:pt idx="1">
                  <c:v>279.91385512014267</c:v>
                </c:pt>
                <c:pt idx="2">
                  <c:v>271.61604691470001</c:v>
                </c:pt>
                <c:pt idx="3">
                  <c:v>274.70492934000004</c:v>
                </c:pt>
                <c:pt idx="4">
                  <c:v>276.86694703000001</c:v>
                </c:pt>
                <c:pt idx="5">
                  <c:v>305.64999838</c:v>
                </c:pt>
                <c:pt idx="6">
                  <c:v>257.24281363</c:v>
                </c:pt>
                <c:pt idx="7">
                  <c:v>226.66815022000006</c:v>
                </c:pt>
                <c:pt idx="8">
                  <c:v>225.81171845899999</c:v>
                </c:pt>
                <c:pt idx="9">
                  <c:v>258.94984009400002</c:v>
                </c:pt>
              </c:numCache>
            </c:numRef>
          </c:val>
          <c:smooth val="0"/>
          <c:extLst>
            <c:ext xmlns:c16="http://schemas.microsoft.com/office/drawing/2014/chart" uri="{C3380CC4-5D6E-409C-BE32-E72D297353CC}">
              <c16:uniqueId val="{00000000-0005-4B48-A68B-81FCC257C754}"/>
            </c:ext>
          </c:extLst>
        </c:ser>
        <c:ser>
          <c:idx val="1"/>
          <c:order val="1"/>
          <c:tx>
            <c:strRef>
              <c:f>'11.4'!$C$26</c:f>
              <c:strCache>
                <c:ptCount val="1"/>
                <c:pt idx="0">
                  <c:v> Jihomoravský</c:v>
                </c:pt>
              </c:strCache>
            </c:strRef>
          </c:tx>
          <c:spPr>
            <a:ln>
              <a:solidFill>
                <a:schemeClr val="accent2"/>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'11.4'!$C$27:$C$36</c:f>
              <c:numCache>
                <c:formatCode>#,##0</c:formatCode>
                <c:ptCount val="10"/>
                <c:pt idx="0">
                  <c:v>1087.0979198877869</c:v>
                </c:pt>
                <c:pt idx="1">
                  <c:v>1125.2696786804322</c:v>
                </c:pt>
                <c:pt idx="2">
                  <c:v>1058.7058999999999</c:v>
                </c:pt>
                <c:pt idx="3">
                  <c:v>1042.2495999999999</c:v>
                </c:pt>
                <c:pt idx="4">
                  <c:v>1036.7784000000001</c:v>
                </c:pt>
                <c:pt idx="5">
                  <c:v>1123.4535999999998</c:v>
                </c:pt>
                <c:pt idx="6">
                  <c:v>941.53689999999983</c:v>
                </c:pt>
                <c:pt idx="7">
                  <c:v>825.59880199999998</c:v>
                </c:pt>
                <c:pt idx="8">
                  <c:v>820.00668799999994</c:v>
                </c:pt>
                <c:pt idx="9">
                  <c:v>872.03639999999996</c:v>
                </c:pt>
              </c:numCache>
            </c:numRef>
          </c:val>
          <c:smooth val="0"/>
          <c:extLst>
            <c:ext xmlns:c16="http://schemas.microsoft.com/office/drawing/2014/chart" uri="{C3380CC4-5D6E-409C-BE32-E72D297353CC}">
              <c16:uniqueId val="{00000001-0005-4B48-A68B-81FCC257C754}"/>
            </c:ext>
          </c:extLst>
        </c:ser>
        <c:ser>
          <c:idx val="2"/>
          <c:order val="2"/>
          <c:tx>
            <c:strRef>
              <c:f>'11.4'!$D$26</c:f>
              <c:strCache>
                <c:ptCount val="1"/>
                <c:pt idx="0">
                  <c:v> Karlovarský</c:v>
                </c:pt>
              </c:strCache>
            </c:strRef>
          </c:tx>
          <c:spPr>
            <a:ln>
              <a:solidFill>
                <a:schemeClr val="accent3"/>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'11.4'!$D$27:$D$36</c:f>
              <c:numCache>
                <c:formatCode>#,##0</c:formatCode>
                <c:ptCount val="10"/>
                <c:pt idx="0">
                  <c:v>218.59291988778699</c:v>
                </c:pt>
                <c:pt idx="1">
                  <c:v>222.10284642420908</c:v>
                </c:pt>
                <c:pt idx="2">
                  <c:v>213.16339999999997</c:v>
                </c:pt>
                <c:pt idx="3">
                  <c:v>215.12650000000002</c:v>
                </c:pt>
                <c:pt idx="4">
                  <c:v>438.59219999999993</c:v>
                </c:pt>
                <c:pt idx="5">
                  <c:v>697.83239999999989</c:v>
                </c:pt>
                <c:pt idx="6">
                  <c:v>193.42699999999999</c:v>
                </c:pt>
                <c:pt idx="7">
                  <c:v>182.66120000000001</c:v>
                </c:pt>
                <c:pt idx="8">
                  <c:v>210.41030000000003</c:v>
                </c:pt>
                <c:pt idx="9">
                  <c:v>230.03989999999999</c:v>
                </c:pt>
              </c:numCache>
            </c:numRef>
          </c:val>
          <c:smooth val="0"/>
          <c:extLst>
            <c:ext xmlns:c16="http://schemas.microsoft.com/office/drawing/2014/chart" uri="{C3380CC4-5D6E-409C-BE32-E72D297353CC}">
              <c16:uniqueId val="{00000002-0005-4B48-A68B-81FCC257C754}"/>
            </c:ext>
          </c:extLst>
        </c:ser>
        <c:ser>
          <c:idx val="3"/>
          <c:order val="3"/>
          <c:tx>
            <c:strRef>
              <c:f>'11.4'!$E$26</c:f>
              <c:strCache>
                <c:ptCount val="1"/>
                <c:pt idx="0">
                  <c:v> Královéhradecký</c:v>
                </c:pt>
              </c:strCache>
            </c:strRef>
          </c:tx>
          <c:spPr>
            <a:ln>
              <a:solidFill>
                <a:schemeClr val="accent4"/>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'11.4'!$E$27:$E$36</c:f>
              <c:numCache>
                <c:formatCode>#,##0</c:formatCode>
                <c:ptCount val="10"/>
                <c:pt idx="0">
                  <c:v>325.844919887787</c:v>
                </c:pt>
                <c:pt idx="1">
                  <c:v>351.06345530495935</c:v>
                </c:pt>
                <c:pt idx="2">
                  <c:v>342.08510000000001</c:v>
                </c:pt>
                <c:pt idx="3">
                  <c:v>338.59829999999994</c:v>
                </c:pt>
                <c:pt idx="4">
                  <c:v>328.29259999999999</c:v>
                </c:pt>
                <c:pt idx="5">
                  <c:v>358.32849999999996</c:v>
                </c:pt>
                <c:pt idx="6">
                  <c:v>301.85180000000003</c:v>
                </c:pt>
                <c:pt idx="7">
                  <c:v>269.78960000000006</c:v>
                </c:pt>
                <c:pt idx="8">
                  <c:v>271.98520000000002</c:v>
                </c:pt>
                <c:pt idx="9">
                  <c:v>299.90459999999996</c:v>
                </c:pt>
              </c:numCache>
            </c:numRef>
          </c:val>
          <c:smooth val="0"/>
          <c:extLst>
            <c:ext xmlns:c16="http://schemas.microsoft.com/office/drawing/2014/chart" uri="{C3380CC4-5D6E-409C-BE32-E72D297353CC}">
              <c16:uniqueId val="{00000003-0005-4B48-A68B-81FCC257C754}"/>
            </c:ext>
          </c:extLst>
        </c:ser>
        <c:ser>
          <c:idx val="4"/>
          <c:order val="4"/>
          <c:tx>
            <c:strRef>
              <c:f>'11.4'!$F$26</c:f>
              <c:strCache>
                <c:ptCount val="1"/>
                <c:pt idx="0">
                  <c:v> Liberecký</c:v>
                </c:pt>
              </c:strCache>
            </c:strRef>
          </c:tx>
          <c:spPr>
            <a:ln>
              <a:solidFill>
                <a:schemeClr val="accent5"/>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'11.4'!$F$27:$F$36</c:f>
              <c:numCache>
                <c:formatCode>#,##0</c:formatCode>
                <c:ptCount val="10"/>
                <c:pt idx="0">
                  <c:v>340.25691988778703</c:v>
                </c:pt>
                <c:pt idx="1">
                  <c:v>349.5550017662523</c:v>
                </c:pt>
                <c:pt idx="2">
                  <c:v>327.18510000000003</c:v>
                </c:pt>
                <c:pt idx="3">
                  <c:v>329.52159999999998</c:v>
                </c:pt>
                <c:pt idx="4">
                  <c:v>314.76650000000006</c:v>
                </c:pt>
                <c:pt idx="5">
                  <c:v>348.80220000000003</c:v>
                </c:pt>
                <c:pt idx="6">
                  <c:v>290.56369999999998</c:v>
                </c:pt>
                <c:pt idx="7">
                  <c:v>257.97889999999995</c:v>
                </c:pt>
                <c:pt idx="8">
                  <c:v>257.92861800000003</c:v>
                </c:pt>
                <c:pt idx="9">
                  <c:v>273.87789800000002</c:v>
                </c:pt>
              </c:numCache>
            </c:numRef>
          </c:val>
          <c:smooth val="0"/>
          <c:extLst>
            <c:ext xmlns:c16="http://schemas.microsoft.com/office/drawing/2014/chart" uri="{C3380CC4-5D6E-409C-BE32-E72D297353CC}">
              <c16:uniqueId val="{00000004-0005-4B48-A68B-81FCC257C754}"/>
            </c:ext>
          </c:extLst>
        </c:ser>
        <c:ser>
          <c:idx val="5"/>
          <c:order val="5"/>
          <c:tx>
            <c:strRef>
              <c:f>'11.4'!$G$26</c:f>
              <c:strCache>
                <c:ptCount val="1"/>
                <c:pt idx="0">
                  <c:v> Moravskoslezský</c:v>
                </c:pt>
              </c:strCache>
            </c:strRef>
          </c:tx>
          <c:spPr>
            <a:ln>
              <a:solidFill>
                <a:schemeClr val="accent6"/>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'11.4'!$G$27:$G$36</c:f>
              <c:numCache>
                <c:formatCode>#,##0</c:formatCode>
                <c:ptCount val="10"/>
                <c:pt idx="0">
                  <c:v>915.82291988778695</c:v>
                </c:pt>
                <c:pt idx="1">
                  <c:v>910.98990233157679</c:v>
                </c:pt>
                <c:pt idx="2">
                  <c:v>878.00213199999996</c:v>
                </c:pt>
                <c:pt idx="3">
                  <c:v>891.75132800000017</c:v>
                </c:pt>
                <c:pt idx="4">
                  <c:v>881.16408799999999</c:v>
                </c:pt>
                <c:pt idx="5">
                  <c:v>925.31074799999988</c:v>
                </c:pt>
                <c:pt idx="6">
                  <c:v>786.63683000000003</c:v>
                </c:pt>
                <c:pt idx="7">
                  <c:v>739.59516500000018</c:v>
                </c:pt>
                <c:pt idx="8">
                  <c:v>738.27817400000004</c:v>
                </c:pt>
                <c:pt idx="9">
                  <c:v>817.12640899999985</c:v>
                </c:pt>
              </c:numCache>
            </c:numRef>
          </c:val>
          <c:smooth val="0"/>
          <c:extLst>
            <c:ext xmlns:c16="http://schemas.microsoft.com/office/drawing/2014/chart" uri="{C3380CC4-5D6E-409C-BE32-E72D297353CC}">
              <c16:uniqueId val="{00000005-0005-4B48-A68B-81FCC257C754}"/>
            </c:ext>
          </c:extLst>
        </c:ser>
        <c:ser>
          <c:idx val="6"/>
          <c:order val="6"/>
          <c:tx>
            <c:strRef>
              <c:f>'11.4'!$H$26</c:f>
              <c:strCache>
                <c:ptCount val="1"/>
                <c:pt idx="0">
                  <c:v> Olomoucký</c:v>
                </c:pt>
              </c:strCache>
            </c:strRef>
          </c:tx>
          <c:spPr>
            <a:ln>
              <a:solidFill>
                <a:srgbClr val="F0948F"/>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'11.4'!$H$27:$H$36</c:f>
              <c:numCache>
                <c:formatCode>#,##0</c:formatCode>
                <c:ptCount val="10"/>
                <c:pt idx="0">
                  <c:v>458.87691988778704</c:v>
                </c:pt>
                <c:pt idx="1">
                  <c:v>479.90002294161627</c:v>
                </c:pt>
                <c:pt idx="2">
                  <c:v>457.59429999999998</c:v>
                </c:pt>
                <c:pt idx="3">
                  <c:v>457.46559999999999</c:v>
                </c:pt>
                <c:pt idx="4">
                  <c:v>465.15780000000001</c:v>
                </c:pt>
                <c:pt idx="5">
                  <c:v>515.95460000000003</c:v>
                </c:pt>
                <c:pt idx="6">
                  <c:v>447.13259999999997</c:v>
                </c:pt>
                <c:pt idx="7">
                  <c:v>397.62270100000001</c:v>
                </c:pt>
                <c:pt idx="8">
                  <c:v>396.81975500000004</c:v>
                </c:pt>
                <c:pt idx="9">
                  <c:v>454.21579999999994</c:v>
                </c:pt>
              </c:numCache>
            </c:numRef>
          </c:val>
          <c:smooth val="0"/>
          <c:extLst>
            <c:ext xmlns:c16="http://schemas.microsoft.com/office/drawing/2014/chart" uri="{C3380CC4-5D6E-409C-BE32-E72D297353CC}">
              <c16:uniqueId val="{00000006-0005-4B48-A68B-81FCC257C754}"/>
            </c:ext>
          </c:extLst>
        </c:ser>
        <c:ser>
          <c:idx val="7"/>
          <c:order val="7"/>
          <c:tx>
            <c:strRef>
              <c:f>'11.4'!$I$26</c:f>
              <c:strCache>
                <c:ptCount val="1"/>
                <c:pt idx="0">
                  <c:v> Pardubický</c:v>
                </c:pt>
              </c:strCache>
            </c:strRef>
          </c:tx>
          <c:spPr>
            <a:ln>
              <a:solidFill>
                <a:srgbClr val="F7C9C7"/>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'11.4'!$I$27:$I$36</c:f>
              <c:numCache>
                <c:formatCode>#,##0</c:formatCode>
                <c:ptCount val="10"/>
                <c:pt idx="0">
                  <c:v>368.89491988778701</c:v>
                </c:pt>
                <c:pt idx="1">
                  <c:v>397.83733143096401</c:v>
                </c:pt>
                <c:pt idx="2">
                  <c:v>374.92409999999995</c:v>
                </c:pt>
                <c:pt idx="3">
                  <c:v>378.93210000000005</c:v>
                </c:pt>
                <c:pt idx="4">
                  <c:v>371.04899999999998</c:v>
                </c:pt>
                <c:pt idx="5">
                  <c:v>397.05279999999999</c:v>
                </c:pt>
                <c:pt idx="6">
                  <c:v>329.11329999999998</c:v>
                </c:pt>
                <c:pt idx="7">
                  <c:v>297.79509999999999</c:v>
                </c:pt>
                <c:pt idx="8">
                  <c:v>289.1182</c:v>
                </c:pt>
                <c:pt idx="9">
                  <c:v>312.06172399999997</c:v>
                </c:pt>
              </c:numCache>
            </c:numRef>
          </c:val>
          <c:smooth val="0"/>
          <c:extLst>
            <c:ext xmlns:c16="http://schemas.microsoft.com/office/drawing/2014/chart" uri="{C3380CC4-5D6E-409C-BE32-E72D297353CC}">
              <c16:uniqueId val="{00000007-0005-4B48-A68B-81FCC257C754}"/>
            </c:ext>
          </c:extLst>
        </c:ser>
        <c:ser>
          <c:idx val="8"/>
          <c:order val="8"/>
          <c:tx>
            <c:strRef>
              <c:f>'11.4'!$J$26</c:f>
              <c:strCache>
                <c:ptCount val="1"/>
                <c:pt idx="0">
                  <c:v> Plzeňský</c:v>
                </c:pt>
              </c:strCache>
            </c:strRef>
          </c:tx>
          <c:spPr>
            <a:ln>
              <a:solidFill>
                <a:schemeClr val="tx1"/>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'11.4'!$J$27:$J$36</c:f>
              <c:numCache>
                <c:formatCode>#,##0</c:formatCode>
                <c:ptCount val="10"/>
                <c:pt idx="0">
                  <c:v>379.67791988778703</c:v>
                </c:pt>
                <c:pt idx="1">
                  <c:v>392.60095842059661</c:v>
                </c:pt>
                <c:pt idx="2">
                  <c:v>363.91340000000002</c:v>
                </c:pt>
                <c:pt idx="3">
                  <c:v>362.40809999999999</c:v>
                </c:pt>
                <c:pt idx="4">
                  <c:v>362.33820000000003</c:v>
                </c:pt>
                <c:pt idx="5">
                  <c:v>402.85519999999997</c:v>
                </c:pt>
                <c:pt idx="6">
                  <c:v>348.1533</c:v>
                </c:pt>
                <c:pt idx="7">
                  <c:v>306.29250000000002</c:v>
                </c:pt>
                <c:pt idx="8">
                  <c:v>310.30519999999996</c:v>
                </c:pt>
                <c:pt idx="9">
                  <c:v>323.95573299999995</c:v>
                </c:pt>
              </c:numCache>
            </c:numRef>
          </c:val>
          <c:smooth val="0"/>
          <c:extLst>
            <c:ext xmlns:c16="http://schemas.microsoft.com/office/drawing/2014/chart" uri="{C3380CC4-5D6E-409C-BE32-E72D297353CC}">
              <c16:uniqueId val="{00000008-0005-4B48-A68B-81FCC257C754}"/>
            </c:ext>
          </c:extLst>
        </c:ser>
        <c:ser>
          <c:idx val="9"/>
          <c:order val="9"/>
          <c:tx>
            <c:strRef>
              <c:f>'11.4'!$K$26</c:f>
              <c:strCache>
                <c:ptCount val="1"/>
                <c:pt idx="0">
                  <c:v> Hl. m. Praha</c:v>
                </c:pt>
              </c:strCache>
            </c:strRef>
          </c:tx>
          <c:spPr>
            <a:ln>
              <a:solidFill>
                <a:schemeClr val="tx1">
                  <a:alpha val="50000"/>
                </a:schemeClr>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'11.4'!$K$27:$K$36</c:f>
              <c:numCache>
                <c:formatCode>#,##0</c:formatCode>
                <c:ptCount val="10"/>
                <c:pt idx="0">
                  <c:v>886.344919887787</c:v>
                </c:pt>
                <c:pt idx="1">
                  <c:v>912.22504782138594</c:v>
                </c:pt>
                <c:pt idx="2">
                  <c:v>852.04543613082001</c:v>
                </c:pt>
                <c:pt idx="3">
                  <c:v>841.36364172643027</c:v>
                </c:pt>
                <c:pt idx="4">
                  <c:v>807.09032895129201</c:v>
                </c:pt>
                <c:pt idx="5">
                  <c:v>894.74080703278469</c:v>
                </c:pt>
                <c:pt idx="6">
                  <c:v>751.43965704920856</c:v>
                </c:pt>
                <c:pt idx="7">
                  <c:v>679.23482380453345</c:v>
                </c:pt>
                <c:pt idx="8">
                  <c:v>680.86897708142442</c:v>
                </c:pt>
                <c:pt idx="9">
                  <c:v>652.17545005537795</c:v>
                </c:pt>
              </c:numCache>
            </c:numRef>
          </c:val>
          <c:smooth val="0"/>
          <c:extLst>
            <c:ext xmlns:c16="http://schemas.microsoft.com/office/drawing/2014/chart" uri="{C3380CC4-5D6E-409C-BE32-E72D297353CC}">
              <c16:uniqueId val="{00000009-0005-4B48-A68B-81FCC257C754}"/>
            </c:ext>
          </c:extLst>
        </c:ser>
        <c:ser>
          <c:idx val="10"/>
          <c:order val="10"/>
          <c:tx>
            <c:strRef>
              <c:f>'11.4'!$L$26</c:f>
              <c:strCache>
                <c:ptCount val="1"/>
                <c:pt idx="0">
                  <c:v> Středočeský</c:v>
                </c:pt>
              </c:strCache>
            </c:strRef>
          </c:tx>
          <c:spPr>
            <a:ln cmpd="sng">
              <a:solidFill>
                <a:schemeClr val="accent1"/>
              </a:solidFill>
              <a:prstDash val="dash"/>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'11.4'!$L$27:$L$36</c:f>
              <c:numCache>
                <c:formatCode>#,##0</c:formatCode>
                <c:ptCount val="10"/>
                <c:pt idx="0">
                  <c:v>1035.4359198877869</c:v>
                </c:pt>
                <c:pt idx="1">
                  <c:v>1077.7049398817649</c:v>
                </c:pt>
                <c:pt idx="2">
                  <c:v>1040.3693189999999</c:v>
                </c:pt>
                <c:pt idx="3">
                  <c:v>1047.326669</c:v>
                </c:pt>
                <c:pt idx="4">
                  <c:v>1098.2514939999999</c:v>
                </c:pt>
                <c:pt idx="5">
                  <c:v>1187.4597140000001</c:v>
                </c:pt>
                <c:pt idx="6">
                  <c:v>1025.322535</c:v>
                </c:pt>
                <c:pt idx="7">
                  <c:v>902.21974099999989</c:v>
                </c:pt>
                <c:pt idx="8">
                  <c:v>894.40261699999996</c:v>
                </c:pt>
                <c:pt idx="9">
                  <c:v>955.96715545771292</c:v>
                </c:pt>
              </c:numCache>
            </c:numRef>
          </c:val>
          <c:smooth val="0"/>
          <c:extLst>
            <c:ext xmlns:c16="http://schemas.microsoft.com/office/drawing/2014/chart" uri="{C3380CC4-5D6E-409C-BE32-E72D297353CC}">
              <c16:uniqueId val="{0000000A-0005-4B48-A68B-81FCC257C754}"/>
            </c:ext>
          </c:extLst>
        </c:ser>
        <c:ser>
          <c:idx val="11"/>
          <c:order val="11"/>
          <c:tx>
            <c:strRef>
              <c:f>'11.4'!$M$26</c:f>
              <c:strCache>
                <c:ptCount val="1"/>
                <c:pt idx="0">
                  <c:v> Ústecký</c:v>
                </c:pt>
              </c:strCache>
            </c:strRef>
          </c:tx>
          <c:spPr>
            <a:ln>
              <a:solidFill>
                <a:schemeClr val="accent2"/>
              </a:solidFill>
              <a:prstDash val="dash"/>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'11.4'!$M$27:$M$36</c:f>
              <c:numCache>
                <c:formatCode>#,##0</c:formatCode>
                <c:ptCount val="10"/>
                <c:pt idx="0">
                  <c:v>1098.317919887787</c:v>
                </c:pt>
                <c:pt idx="1">
                  <c:v>1131.9939891683503</c:v>
                </c:pt>
                <c:pt idx="2">
                  <c:v>1118.2678109999999</c:v>
                </c:pt>
                <c:pt idx="3">
                  <c:v>1498.4947110000001</c:v>
                </c:pt>
                <c:pt idx="4">
                  <c:v>1428.4898469999998</c:v>
                </c:pt>
                <c:pt idx="5">
                  <c:v>1342.7590419999999</c:v>
                </c:pt>
                <c:pt idx="6">
                  <c:v>1089.7729079999999</c:v>
                </c:pt>
                <c:pt idx="7">
                  <c:v>987.57350599999984</c:v>
                </c:pt>
                <c:pt idx="8">
                  <c:v>1003.3253189999998</c:v>
                </c:pt>
                <c:pt idx="9">
                  <c:v>1009.5263699999999</c:v>
                </c:pt>
              </c:numCache>
            </c:numRef>
          </c:val>
          <c:smooth val="0"/>
          <c:extLst>
            <c:ext xmlns:c16="http://schemas.microsoft.com/office/drawing/2014/chart" uri="{C3380CC4-5D6E-409C-BE32-E72D297353CC}">
              <c16:uniqueId val="{0000000B-0005-4B48-A68B-81FCC257C754}"/>
            </c:ext>
          </c:extLst>
        </c:ser>
        <c:ser>
          <c:idx val="12"/>
          <c:order val="12"/>
          <c:tx>
            <c:strRef>
              <c:f>'11.4'!$N$26</c:f>
              <c:strCache>
                <c:ptCount val="1"/>
                <c:pt idx="0">
                  <c:v> Vysočina</c:v>
                </c:pt>
              </c:strCache>
            </c:strRef>
          </c:tx>
          <c:spPr>
            <a:ln>
              <a:solidFill>
                <a:schemeClr val="accent4">
                  <a:alpha val="99000"/>
                </a:schemeClr>
              </a:solidFill>
              <a:prstDash val="dash"/>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'11.4'!$N$27:$N$36</c:f>
              <c:numCache>
                <c:formatCode>#,##0</c:formatCode>
                <c:ptCount val="10"/>
                <c:pt idx="0">
                  <c:v>348.844919887787</c:v>
                </c:pt>
                <c:pt idx="1">
                  <c:v>355.36641062466811</c:v>
                </c:pt>
                <c:pt idx="2">
                  <c:v>334.54324700939998</c:v>
                </c:pt>
                <c:pt idx="3">
                  <c:v>325.12548562000001</c:v>
                </c:pt>
                <c:pt idx="4">
                  <c:v>321.68148098</c:v>
                </c:pt>
                <c:pt idx="5">
                  <c:v>352.78741257000001</c:v>
                </c:pt>
                <c:pt idx="6">
                  <c:v>291.21924635999994</c:v>
                </c:pt>
                <c:pt idx="7">
                  <c:v>259.28741916000001</c:v>
                </c:pt>
                <c:pt idx="8">
                  <c:v>261.13713688199999</c:v>
                </c:pt>
                <c:pt idx="9">
                  <c:v>278.68927790800001</c:v>
                </c:pt>
              </c:numCache>
            </c:numRef>
          </c:val>
          <c:smooth val="0"/>
          <c:extLst>
            <c:ext xmlns:c16="http://schemas.microsoft.com/office/drawing/2014/chart" uri="{C3380CC4-5D6E-409C-BE32-E72D297353CC}">
              <c16:uniqueId val="{0000000C-0005-4B48-A68B-81FCC257C754}"/>
            </c:ext>
          </c:extLst>
        </c:ser>
        <c:ser>
          <c:idx val="13"/>
          <c:order val="13"/>
          <c:tx>
            <c:strRef>
              <c:f>'11.4'!$O$26</c:f>
              <c:strCache>
                <c:ptCount val="1"/>
                <c:pt idx="0">
                  <c:v> Zlínský</c:v>
                </c:pt>
              </c:strCache>
            </c:strRef>
          </c:tx>
          <c:spPr>
            <a:ln>
              <a:solidFill>
                <a:schemeClr val="tx1">
                  <a:lumMod val="10000"/>
                  <a:lumOff val="90000"/>
                </a:schemeClr>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'11.4'!$O$27:$O$36</c:f>
              <c:numCache>
                <c:formatCode>#,##0</c:formatCode>
                <c:ptCount val="10"/>
                <c:pt idx="0">
                  <c:v>420.15791988778705</c:v>
                </c:pt>
                <c:pt idx="1">
                  <c:v>433.05959417613718</c:v>
                </c:pt>
                <c:pt idx="2">
                  <c:v>418.35169999999999</c:v>
                </c:pt>
                <c:pt idx="3">
                  <c:v>410.33750000000003</c:v>
                </c:pt>
                <c:pt idx="4">
                  <c:v>421.4717</c:v>
                </c:pt>
                <c:pt idx="5">
                  <c:v>455.07749999999999</c:v>
                </c:pt>
                <c:pt idx="6">
                  <c:v>367.35870000000006</c:v>
                </c:pt>
                <c:pt idx="7">
                  <c:v>328.22250000000003</c:v>
                </c:pt>
                <c:pt idx="8">
                  <c:v>329.57209999999998</c:v>
                </c:pt>
                <c:pt idx="9">
                  <c:v>364.75330000000002</c:v>
                </c:pt>
              </c:numCache>
            </c:numRef>
          </c:val>
          <c:smooth val="0"/>
          <c:extLst>
            <c:ext xmlns:c16="http://schemas.microsoft.com/office/drawing/2014/chart" uri="{C3380CC4-5D6E-409C-BE32-E72D297353CC}">
              <c16:uniqueId val="{0000000D-0005-4B48-A68B-81FCC257C754}"/>
            </c:ext>
          </c:extLst>
        </c:ser>
        <c:dLbls>
          <c:showLegendKey val="0"/>
          <c:showVal val="0"/>
          <c:showCatName val="0"/>
          <c:showSerName val="0"/>
          <c:showPercent val="0"/>
          <c:showBubbleSize val="0"/>
        </c:dLbls>
        <c:smooth val="0"/>
        <c:axId val="178764416"/>
        <c:axId val="178770304"/>
      </c:lineChart>
      <c:catAx>
        <c:axId val="178764416"/>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8770304"/>
        <c:crosses val="autoZero"/>
        <c:auto val="1"/>
        <c:lblAlgn val="ctr"/>
        <c:lblOffset val="100"/>
        <c:noMultiLvlLbl val="0"/>
      </c:catAx>
      <c:valAx>
        <c:axId val="178770304"/>
        <c:scaling>
          <c:orientation val="minMax"/>
        </c:scaling>
        <c:delete val="0"/>
        <c:axPos val="l"/>
        <c:majorGridlines/>
        <c:numFmt formatCode="#,##0" sourceLinked="0"/>
        <c:majorTickMark val="out"/>
        <c:minorTickMark val="none"/>
        <c:tickLblPos val="nextTo"/>
        <c:crossAx val="178764416"/>
        <c:crosses val="autoZero"/>
        <c:crossBetween val="midCat"/>
      </c:valAx>
    </c:plotArea>
    <c:legend>
      <c:legendPos val="b"/>
      <c:layout>
        <c:manualLayout>
          <c:xMode val="edge"/>
          <c:yMode val="edge"/>
          <c:x val="0"/>
          <c:y val="0.84268167488445267"/>
          <c:w val="0.85532975240955389"/>
          <c:h val="0.1534308544098916"/>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paperSize="9" orientation="landscape" verticalDpi="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66640970577978E-2"/>
          <c:y val="2.916619118262391E-2"/>
          <c:w val="0.92753335902942202"/>
          <c:h val="0.74524972421925528"/>
        </c:manualLayout>
      </c:layout>
      <c:barChart>
        <c:barDir val="col"/>
        <c:grouping val="stacked"/>
        <c:varyColors val="0"/>
        <c:ser>
          <c:idx val="0"/>
          <c:order val="0"/>
          <c:tx>
            <c:strRef>
              <c:f>'11.4'!$B$85</c:f>
              <c:strCache>
                <c:ptCount val="1"/>
                <c:pt idx="0">
                  <c:v> Jihočeský</c:v>
                </c:pt>
              </c:strCache>
            </c:strRef>
          </c:tx>
          <c:spPr>
            <a:solidFill>
              <a:schemeClr val="accent1"/>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'11.4'!$B$86:$B$95</c:f>
              <c:numCache>
                <c:formatCode>#,##0</c:formatCode>
                <c:ptCount val="10"/>
                <c:pt idx="0">
                  <c:v>2937.2289939092698</c:v>
                </c:pt>
                <c:pt idx="1">
                  <c:v>2988.0864450478575</c:v>
                </c:pt>
                <c:pt idx="2">
                  <c:v>2897.2788392100006</c:v>
                </c:pt>
                <c:pt idx="3">
                  <c:v>2938.7715317099996</c:v>
                </c:pt>
                <c:pt idx="4">
                  <c:v>2958.1357483699999</c:v>
                </c:pt>
                <c:pt idx="5">
                  <c:v>3263.6517408099999</c:v>
                </c:pt>
                <c:pt idx="6">
                  <c:v>2772.50031339</c:v>
                </c:pt>
                <c:pt idx="7">
                  <c:v>2476.4285832699998</c:v>
                </c:pt>
                <c:pt idx="8">
                  <c:v>2463.0086095880001</c:v>
                </c:pt>
                <c:pt idx="9">
                  <c:v>2842.6791597669999</c:v>
                </c:pt>
              </c:numCache>
            </c:numRef>
          </c:val>
          <c:extLst>
            <c:ext xmlns:c16="http://schemas.microsoft.com/office/drawing/2014/chart" uri="{C3380CC4-5D6E-409C-BE32-E72D297353CC}">
              <c16:uniqueId val="{00000000-5C71-425D-AA49-26E455513E8F}"/>
            </c:ext>
          </c:extLst>
        </c:ser>
        <c:ser>
          <c:idx val="1"/>
          <c:order val="1"/>
          <c:tx>
            <c:strRef>
              <c:f>'11.4'!$C$85</c:f>
              <c:strCache>
                <c:ptCount val="1"/>
                <c:pt idx="0">
                  <c:v> Jihomoravský</c:v>
                </c:pt>
              </c:strCache>
            </c:strRef>
          </c:tx>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'11.4'!$C$86:$C$95</c:f>
              <c:numCache>
                <c:formatCode>#,##0</c:formatCode>
                <c:ptCount val="10"/>
                <c:pt idx="0">
                  <c:v>11621.44499390927</c:v>
                </c:pt>
                <c:pt idx="1">
                  <c:v>12010.297534693756</c:v>
                </c:pt>
                <c:pt idx="2">
                  <c:v>11298.474126139999</c:v>
                </c:pt>
                <c:pt idx="3">
                  <c:v>11126.26151059</c:v>
                </c:pt>
                <c:pt idx="4">
                  <c:v>11076.37637364</c:v>
                </c:pt>
                <c:pt idx="5">
                  <c:v>11998.891890130002</c:v>
                </c:pt>
                <c:pt idx="6">
                  <c:v>10168.805996750001</c:v>
                </c:pt>
                <c:pt idx="7">
                  <c:v>9000.0403021399998</c:v>
                </c:pt>
                <c:pt idx="8">
                  <c:v>8941.5015868699993</c:v>
                </c:pt>
                <c:pt idx="9">
                  <c:v>9543.3972101100007</c:v>
                </c:pt>
              </c:numCache>
            </c:numRef>
          </c:val>
          <c:extLst>
            <c:ext xmlns:c16="http://schemas.microsoft.com/office/drawing/2014/chart" uri="{C3380CC4-5D6E-409C-BE32-E72D297353CC}">
              <c16:uniqueId val="{00000001-5C71-425D-AA49-26E455513E8F}"/>
            </c:ext>
          </c:extLst>
        </c:ser>
        <c:ser>
          <c:idx val="2"/>
          <c:order val="2"/>
          <c:tx>
            <c:strRef>
              <c:f>'11.4'!$D$85</c:f>
              <c:strCache>
                <c:ptCount val="1"/>
                <c:pt idx="0">
                  <c:v> Karlovarský</c:v>
                </c:pt>
              </c:strCache>
            </c:strRef>
          </c:tx>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'11.4'!$D$86:$D$95</c:f>
              <c:numCache>
                <c:formatCode>#,##0</c:formatCode>
                <c:ptCount val="10"/>
                <c:pt idx="0">
                  <c:v>2337.4489939092696</c:v>
                </c:pt>
                <c:pt idx="1">
                  <c:v>2370.6704125037581</c:v>
                </c:pt>
                <c:pt idx="2">
                  <c:v>2274.9460970699997</c:v>
                </c:pt>
                <c:pt idx="3">
                  <c:v>2296.2346864900001</c:v>
                </c:pt>
                <c:pt idx="4">
                  <c:v>4690.6196397799995</c:v>
                </c:pt>
                <c:pt idx="5">
                  <c:v>7451.9699054599996</c:v>
                </c:pt>
                <c:pt idx="6">
                  <c:v>2090.1370382900004</c:v>
                </c:pt>
                <c:pt idx="7">
                  <c:v>1992.4940133699999</c:v>
                </c:pt>
                <c:pt idx="8">
                  <c:v>2294.9418553099999</c:v>
                </c:pt>
                <c:pt idx="9">
                  <c:v>2520.3659699699997</c:v>
                </c:pt>
              </c:numCache>
            </c:numRef>
          </c:val>
          <c:extLst>
            <c:ext xmlns:c16="http://schemas.microsoft.com/office/drawing/2014/chart" uri="{C3380CC4-5D6E-409C-BE32-E72D297353CC}">
              <c16:uniqueId val="{00000002-5C71-425D-AA49-26E455513E8F}"/>
            </c:ext>
          </c:extLst>
        </c:ser>
        <c:ser>
          <c:idx val="3"/>
          <c:order val="3"/>
          <c:tx>
            <c:strRef>
              <c:f>'11.4'!$E$85</c:f>
              <c:strCache>
                <c:ptCount val="1"/>
                <c:pt idx="0">
                  <c:v> Královéhradecký</c:v>
                </c:pt>
              </c:strCache>
            </c:strRef>
          </c:tx>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'11.4'!$E$86:$E$95</c:f>
              <c:numCache>
                <c:formatCode>#,##0</c:formatCode>
                <c:ptCount val="10"/>
                <c:pt idx="0">
                  <c:v>3483.8379939092697</c:v>
                </c:pt>
                <c:pt idx="1">
                  <c:v>3747.0119206237578</c:v>
                </c:pt>
                <c:pt idx="2">
                  <c:v>3650.7505730400007</c:v>
                </c:pt>
                <c:pt idx="3">
                  <c:v>3614.3458771000001</c:v>
                </c:pt>
                <c:pt idx="4">
                  <c:v>3507.5729411199995</c:v>
                </c:pt>
                <c:pt idx="5">
                  <c:v>3826.962444799999</c:v>
                </c:pt>
                <c:pt idx="6">
                  <c:v>3260.3228621300004</c:v>
                </c:pt>
                <c:pt idx="7">
                  <c:v>2941.6420798999989</c:v>
                </c:pt>
                <c:pt idx="8">
                  <c:v>2966.0836553099998</c:v>
                </c:pt>
                <c:pt idx="9">
                  <c:v>3283.8115920299997</c:v>
                </c:pt>
              </c:numCache>
            </c:numRef>
          </c:val>
          <c:extLst>
            <c:ext xmlns:c16="http://schemas.microsoft.com/office/drawing/2014/chart" uri="{C3380CC4-5D6E-409C-BE32-E72D297353CC}">
              <c16:uniqueId val="{00000003-5C71-425D-AA49-26E455513E8F}"/>
            </c:ext>
          </c:extLst>
        </c:ser>
        <c:ser>
          <c:idx val="4"/>
          <c:order val="4"/>
          <c:tx>
            <c:strRef>
              <c:f>'11.4'!$F$85</c:f>
              <c:strCache>
                <c:ptCount val="1"/>
                <c:pt idx="0">
                  <c:v> Liberecký</c:v>
                </c:pt>
              </c:strCache>
            </c:strRef>
          </c:tx>
          <c:spPr>
            <a:solidFill>
              <a:schemeClr val="accent5"/>
            </a:solidFill>
            <a:ln>
              <a:noFill/>
            </a:ln>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'11.4'!$F$86:$F$95</c:f>
              <c:numCache>
                <c:formatCode>#,##0</c:formatCode>
                <c:ptCount val="10"/>
                <c:pt idx="0">
                  <c:v>3637.8319939092694</c:v>
                </c:pt>
                <c:pt idx="1">
                  <c:v>3731.0284807037574</c:v>
                </c:pt>
                <c:pt idx="2">
                  <c:v>3491.73536139</c:v>
                </c:pt>
                <c:pt idx="3">
                  <c:v>3517.47507898</c:v>
                </c:pt>
                <c:pt idx="4">
                  <c:v>3362.9331719399997</c:v>
                </c:pt>
                <c:pt idx="5">
                  <c:v>3725.1866433700002</c:v>
                </c:pt>
                <c:pt idx="6">
                  <c:v>3138.5645757699999</c:v>
                </c:pt>
                <c:pt idx="7">
                  <c:v>2812.7686622800006</c:v>
                </c:pt>
                <c:pt idx="8">
                  <c:v>2812.56106331</c:v>
                </c:pt>
                <c:pt idx="9">
                  <c:v>2997.7745406800004</c:v>
                </c:pt>
              </c:numCache>
            </c:numRef>
          </c:val>
          <c:extLst>
            <c:ext xmlns:c16="http://schemas.microsoft.com/office/drawing/2014/chart" uri="{C3380CC4-5D6E-409C-BE32-E72D297353CC}">
              <c16:uniqueId val="{00000004-5C71-425D-AA49-26E455513E8F}"/>
            </c:ext>
          </c:extLst>
        </c:ser>
        <c:ser>
          <c:idx val="5"/>
          <c:order val="5"/>
          <c:tx>
            <c:strRef>
              <c:f>'11.4'!$G$85</c:f>
              <c:strCache>
                <c:ptCount val="1"/>
                <c:pt idx="0">
                  <c:v> Moravskoslezský</c:v>
                </c:pt>
              </c:strCache>
            </c:strRef>
          </c:tx>
          <c:spPr>
            <a:solidFill>
              <a:schemeClr val="accent6"/>
            </a:solidFill>
            <a:ln>
              <a:noFill/>
            </a:ln>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'11.4'!$G$86:$G$95</c:f>
              <c:numCache>
                <c:formatCode>#,##0</c:formatCode>
                <c:ptCount val="10"/>
                <c:pt idx="0">
                  <c:v>9791.2839939092701</c:v>
                </c:pt>
                <c:pt idx="1">
                  <c:v>9721.1217601837561</c:v>
                </c:pt>
                <c:pt idx="2">
                  <c:v>9368.0227507899999</c:v>
                </c:pt>
                <c:pt idx="3">
                  <c:v>9515.7342041800002</c:v>
                </c:pt>
                <c:pt idx="4">
                  <c:v>9413.7053351199993</c:v>
                </c:pt>
                <c:pt idx="5">
                  <c:v>9879.7964187500002</c:v>
                </c:pt>
                <c:pt idx="6">
                  <c:v>8495.3711698799998</c:v>
                </c:pt>
                <c:pt idx="7">
                  <c:v>8064.7176405900009</c:v>
                </c:pt>
                <c:pt idx="8">
                  <c:v>8049.3371786200014</c:v>
                </c:pt>
                <c:pt idx="9">
                  <c:v>8945.1986592630001</c:v>
                </c:pt>
              </c:numCache>
            </c:numRef>
          </c:val>
          <c:extLst>
            <c:ext xmlns:c16="http://schemas.microsoft.com/office/drawing/2014/chart" uri="{C3380CC4-5D6E-409C-BE32-E72D297353CC}">
              <c16:uniqueId val="{00000005-5C71-425D-AA49-26E455513E8F}"/>
            </c:ext>
          </c:extLst>
        </c:ser>
        <c:ser>
          <c:idx val="6"/>
          <c:order val="6"/>
          <c:tx>
            <c:strRef>
              <c:f>'11.4'!$H$85</c:f>
              <c:strCache>
                <c:ptCount val="1"/>
                <c:pt idx="0">
                  <c:v> Olomoucký</c:v>
                </c:pt>
              </c:strCache>
            </c:strRef>
          </c:tx>
          <c:spPr>
            <a:solidFill>
              <a:srgbClr val="F0948F"/>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'11.4'!$H$86:$H$95</c:f>
              <c:numCache>
                <c:formatCode>#,##0</c:formatCode>
                <c:ptCount val="10"/>
                <c:pt idx="0">
                  <c:v>4906.1419939092693</c:v>
                </c:pt>
                <c:pt idx="1">
                  <c:v>5122.1325402737584</c:v>
                </c:pt>
                <c:pt idx="2">
                  <c:v>4883.5301379699995</c:v>
                </c:pt>
                <c:pt idx="3">
                  <c:v>4883.1531025599998</c:v>
                </c:pt>
                <c:pt idx="4">
                  <c:v>4970.2052502899996</c:v>
                </c:pt>
                <c:pt idx="5">
                  <c:v>5510.36582877</c:v>
                </c:pt>
                <c:pt idx="6">
                  <c:v>4830.4221150300009</c:v>
                </c:pt>
                <c:pt idx="7">
                  <c:v>4335.7971923000005</c:v>
                </c:pt>
                <c:pt idx="8">
                  <c:v>4327.5532714000001</c:v>
                </c:pt>
                <c:pt idx="9">
                  <c:v>4973.2863962600004</c:v>
                </c:pt>
              </c:numCache>
            </c:numRef>
          </c:val>
          <c:extLst>
            <c:ext xmlns:c16="http://schemas.microsoft.com/office/drawing/2014/chart" uri="{C3380CC4-5D6E-409C-BE32-E72D297353CC}">
              <c16:uniqueId val="{00000006-5C71-425D-AA49-26E455513E8F}"/>
            </c:ext>
          </c:extLst>
        </c:ser>
        <c:ser>
          <c:idx val="7"/>
          <c:order val="7"/>
          <c:tx>
            <c:strRef>
              <c:f>'11.4'!$I$85</c:f>
              <c:strCache>
                <c:ptCount val="1"/>
                <c:pt idx="0">
                  <c:v> Pardubický</c:v>
                </c:pt>
              </c:strCache>
            </c:strRef>
          </c:tx>
          <c:spPr>
            <a:solidFill>
              <a:srgbClr val="F7C9C7"/>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'11.4'!$I$86:$I$95</c:f>
              <c:numCache>
                <c:formatCode>#,##0</c:formatCode>
                <c:ptCount val="10"/>
                <c:pt idx="0">
                  <c:v>3944.3669939092697</c:v>
                </c:pt>
                <c:pt idx="1">
                  <c:v>4246.3764858537588</c:v>
                </c:pt>
                <c:pt idx="2">
                  <c:v>4001.2468278599995</c:v>
                </c:pt>
                <c:pt idx="3">
                  <c:v>4044.7886773600007</c:v>
                </c:pt>
                <c:pt idx="4">
                  <c:v>3964.8509234299991</c:v>
                </c:pt>
                <c:pt idx="5">
                  <c:v>4240.46199179</c:v>
                </c:pt>
                <c:pt idx="6">
                  <c:v>3554.7926027599997</c:v>
                </c:pt>
                <c:pt idx="7">
                  <c:v>3247.7370093099998</c:v>
                </c:pt>
                <c:pt idx="8">
                  <c:v>3153.05984842</c:v>
                </c:pt>
                <c:pt idx="9">
                  <c:v>3416.6516785570002</c:v>
                </c:pt>
              </c:numCache>
            </c:numRef>
          </c:val>
          <c:extLst>
            <c:ext xmlns:c16="http://schemas.microsoft.com/office/drawing/2014/chart" uri="{C3380CC4-5D6E-409C-BE32-E72D297353CC}">
              <c16:uniqueId val="{00000007-5C71-425D-AA49-26E455513E8F}"/>
            </c:ext>
          </c:extLst>
        </c:ser>
        <c:ser>
          <c:idx val="8"/>
          <c:order val="8"/>
          <c:tx>
            <c:strRef>
              <c:f>'11.4'!$J$85</c:f>
              <c:strCache>
                <c:ptCount val="1"/>
                <c:pt idx="0">
                  <c:v> Plzeňský</c:v>
                </c:pt>
              </c:strCache>
            </c:strRef>
          </c:tx>
          <c:spPr>
            <a:solidFill>
              <a:schemeClr val="tx1"/>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'11.4'!$J$86:$J$95</c:f>
              <c:numCache>
                <c:formatCode>#,##0</c:formatCode>
                <c:ptCount val="10"/>
                <c:pt idx="0">
                  <c:v>4059.7099939092695</c:v>
                </c:pt>
                <c:pt idx="1">
                  <c:v>4190.4948185837584</c:v>
                </c:pt>
                <c:pt idx="2">
                  <c:v>3883.7256445799999</c:v>
                </c:pt>
                <c:pt idx="3">
                  <c:v>3868.42344426</c:v>
                </c:pt>
                <c:pt idx="4">
                  <c:v>3871.5028354299998</c:v>
                </c:pt>
                <c:pt idx="5">
                  <c:v>4302.41725382</c:v>
                </c:pt>
                <c:pt idx="6">
                  <c:v>3761.0501280199996</c:v>
                </c:pt>
                <c:pt idx="7">
                  <c:v>3340.1381135399997</c:v>
                </c:pt>
                <c:pt idx="8">
                  <c:v>3384.1713268600001</c:v>
                </c:pt>
                <c:pt idx="9">
                  <c:v>3546.5708994000001</c:v>
                </c:pt>
              </c:numCache>
            </c:numRef>
          </c:val>
          <c:extLst>
            <c:ext xmlns:c16="http://schemas.microsoft.com/office/drawing/2014/chart" uri="{C3380CC4-5D6E-409C-BE32-E72D297353CC}">
              <c16:uniqueId val="{00000008-5C71-425D-AA49-26E455513E8F}"/>
            </c:ext>
          </c:extLst>
        </c:ser>
        <c:ser>
          <c:idx val="9"/>
          <c:order val="9"/>
          <c:tx>
            <c:strRef>
              <c:f>'11.4'!$K$85</c:f>
              <c:strCache>
                <c:ptCount val="1"/>
                <c:pt idx="0">
                  <c:v> Hl. m. Praha</c:v>
                </c:pt>
              </c:strCache>
            </c:strRef>
          </c:tx>
          <c:spPr>
            <a:solidFill>
              <a:schemeClr val="tx1">
                <a:alpha val="75000"/>
              </a:schemeClr>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'11.4'!$K$86:$K$95</c:f>
              <c:numCache>
                <c:formatCode>#,##0</c:formatCode>
                <c:ptCount val="10"/>
                <c:pt idx="0">
                  <c:v>9463.1649939092695</c:v>
                </c:pt>
                <c:pt idx="1">
                  <c:v>9721.0255715937583</c:v>
                </c:pt>
                <c:pt idx="2">
                  <c:v>9076.9026297438886</c:v>
                </c:pt>
                <c:pt idx="3">
                  <c:v>8968.4875279399985</c:v>
                </c:pt>
                <c:pt idx="4">
                  <c:v>8615.0631674000015</c:v>
                </c:pt>
                <c:pt idx="5">
                  <c:v>9549.3839786099998</c:v>
                </c:pt>
                <c:pt idx="6">
                  <c:v>8146.1415925899983</c:v>
                </c:pt>
                <c:pt idx="7">
                  <c:v>7419.8543148340013</c:v>
                </c:pt>
                <c:pt idx="8">
                  <c:v>7429.4628766930264</c:v>
                </c:pt>
                <c:pt idx="9">
                  <c:v>7151.4959436455893</c:v>
                </c:pt>
              </c:numCache>
            </c:numRef>
          </c:val>
          <c:extLst>
            <c:ext xmlns:c16="http://schemas.microsoft.com/office/drawing/2014/chart" uri="{C3380CC4-5D6E-409C-BE32-E72D297353CC}">
              <c16:uniqueId val="{00000009-5C71-425D-AA49-26E455513E8F}"/>
            </c:ext>
          </c:extLst>
        </c:ser>
        <c:ser>
          <c:idx val="10"/>
          <c:order val="10"/>
          <c:tx>
            <c:strRef>
              <c:f>'11.4'!$L$85</c:f>
              <c:strCache>
                <c:ptCount val="1"/>
                <c:pt idx="0">
                  <c:v> Středočeský</c:v>
                </c:pt>
              </c:strCache>
            </c:strRef>
          </c:tx>
          <c:spPr>
            <a:solidFill>
              <a:schemeClr val="tx1">
                <a:alpha val="50000"/>
              </a:schemeClr>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'11.4'!$L$86:$L$95</c:f>
              <c:numCache>
                <c:formatCode>#,##0</c:formatCode>
                <c:ptCount val="10"/>
                <c:pt idx="0">
                  <c:v>11072.511993909269</c:v>
                </c:pt>
                <c:pt idx="1">
                  <c:v>11502.843147363757</c:v>
                </c:pt>
                <c:pt idx="2">
                  <c:v>11102.993410569998</c:v>
                </c:pt>
                <c:pt idx="3">
                  <c:v>11178.17546579</c:v>
                </c:pt>
                <c:pt idx="4">
                  <c:v>11736.301939708001</c:v>
                </c:pt>
                <c:pt idx="5">
                  <c:v>12681.586837145998</c:v>
                </c:pt>
                <c:pt idx="6">
                  <c:v>11081.612215996</c:v>
                </c:pt>
                <c:pt idx="7">
                  <c:v>9841.8390850369997</c:v>
                </c:pt>
                <c:pt idx="8">
                  <c:v>9755.7266980219993</c:v>
                </c:pt>
                <c:pt idx="9">
                  <c:v>10468.905185430409</c:v>
                </c:pt>
              </c:numCache>
            </c:numRef>
          </c:val>
          <c:extLst>
            <c:ext xmlns:c16="http://schemas.microsoft.com/office/drawing/2014/chart" uri="{C3380CC4-5D6E-409C-BE32-E72D297353CC}">
              <c16:uniqueId val="{0000000A-5C71-425D-AA49-26E455513E8F}"/>
            </c:ext>
          </c:extLst>
        </c:ser>
        <c:ser>
          <c:idx val="11"/>
          <c:order val="11"/>
          <c:tx>
            <c:strRef>
              <c:f>'11.4'!$M$85</c:f>
              <c:strCache>
                <c:ptCount val="1"/>
                <c:pt idx="0">
                  <c:v> Ústecký</c:v>
                </c:pt>
              </c:strCache>
            </c:strRef>
          </c:tx>
          <c:spPr>
            <a:solidFill>
              <a:schemeClr val="tx1">
                <a:alpha val="25000"/>
              </a:schemeClr>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'11.4'!$M$86:$M$95</c:f>
              <c:numCache>
                <c:formatCode>#,##0</c:formatCode>
                <c:ptCount val="10"/>
                <c:pt idx="0">
                  <c:v>11738.768993909269</c:v>
                </c:pt>
                <c:pt idx="1">
                  <c:v>12077.584808453759</c:v>
                </c:pt>
                <c:pt idx="2">
                  <c:v>11931.688452409999</c:v>
                </c:pt>
                <c:pt idx="3">
                  <c:v>15978.81664433</c:v>
                </c:pt>
                <c:pt idx="4">
                  <c:v>15266.446931240003</c:v>
                </c:pt>
                <c:pt idx="5">
                  <c:v>14335.079959360004</c:v>
                </c:pt>
                <c:pt idx="6">
                  <c:v>11806.285829190001</c:v>
                </c:pt>
                <c:pt idx="7">
                  <c:v>10793.498487716</c:v>
                </c:pt>
                <c:pt idx="8">
                  <c:v>10949.968292088</c:v>
                </c:pt>
                <c:pt idx="9">
                  <c:v>11060.34655341</c:v>
                </c:pt>
              </c:numCache>
            </c:numRef>
          </c:val>
          <c:extLst>
            <c:ext xmlns:c16="http://schemas.microsoft.com/office/drawing/2014/chart" uri="{C3380CC4-5D6E-409C-BE32-E72D297353CC}">
              <c16:uniqueId val="{0000000B-5C71-425D-AA49-26E455513E8F}"/>
            </c:ext>
          </c:extLst>
        </c:ser>
        <c:ser>
          <c:idx val="12"/>
          <c:order val="12"/>
          <c:tx>
            <c:strRef>
              <c:f>'11.4'!$N$85</c:f>
              <c:strCache>
                <c:ptCount val="1"/>
                <c:pt idx="0">
                  <c:v> Vysočina</c:v>
                </c:pt>
              </c:strCache>
            </c:strRef>
          </c:tx>
          <c:spPr>
            <a:pattFill prst="ltDnDiag">
              <a:fgClr>
                <a:schemeClr val="tx2"/>
              </a:fgClr>
              <a:bgClr>
                <a:schemeClr val="accent2"/>
              </a:bgClr>
            </a:patt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'11.4'!$N$86:$N$95</c:f>
              <c:numCache>
                <c:formatCode>#,##0</c:formatCode>
                <c:ptCount val="10"/>
                <c:pt idx="0">
                  <c:v>3729.5669939092695</c:v>
                </c:pt>
                <c:pt idx="1">
                  <c:v>3793.0804367866576</c:v>
                </c:pt>
                <c:pt idx="2">
                  <c:v>3570.0557432599007</c:v>
                </c:pt>
                <c:pt idx="3">
                  <c:v>3471.5091645580001</c:v>
                </c:pt>
                <c:pt idx="4">
                  <c:v>3436.9150452400004</c:v>
                </c:pt>
                <c:pt idx="5">
                  <c:v>3767.6749568509999</c:v>
                </c:pt>
                <c:pt idx="6">
                  <c:v>3144.2661114300008</c:v>
                </c:pt>
                <c:pt idx="7">
                  <c:v>2827.8074309499998</c:v>
                </c:pt>
                <c:pt idx="8">
                  <c:v>2847.8763938800003</c:v>
                </c:pt>
                <c:pt idx="9">
                  <c:v>3051.7524389250007</c:v>
                </c:pt>
              </c:numCache>
            </c:numRef>
          </c:val>
          <c:extLst>
            <c:ext xmlns:c16="http://schemas.microsoft.com/office/drawing/2014/chart" uri="{C3380CC4-5D6E-409C-BE32-E72D297353CC}">
              <c16:uniqueId val="{0000000C-5C71-425D-AA49-26E455513E8F}"/>
            </c:ext>
          </c:extLst>
        </c:ser>
        <c:ser>
          <c:idx val="13"/>
          <c:order val="13"/>
          <c:tx>
            <c:strRef>
              <c:f>'11.4'!$O$85</c:f>
              <c:strCache>
                <c:ptCount val="1"/>
                <c:pt idx="0">
                  <c:v> Zlínský</c:v>
                </c:pt>
              </c:strCache>
            </c:strRef>
          </c:tx>
          <c:spPr>
            <a:pattFill prst="ltDnDiag">
              <a:fgClr>
                <a:schemeClr val="accent2"/>
              </a:fgClr>
              <a:bgClr>
                <a:schemeClr val="accent3"/>
              </a:bgClr>
            </a:patt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'11.4'!$O$86:$O$95</c:f>
              <c:numCache>
                <c:formatCode>#,##0</c:formatCode>
                <c:ptCount val="10"/>
                <c:pt idx="0">
                  <c:v>4492.2109939092697</c:v>
                </c:pt>
                <c:pt idx="1">
                  <c:v>4622.2434402637582</c:v>
                </c:pt>
                <c:pt idx="2">
                  <c:v>4464.7078510999991</c:v>
                </c:pt>
                <c:pt idx="3">
                  <c:v>4380.2426308200002</c:v>
                </c:pt>
                <c:pt idx="4">
                  <c:v>4503.5743751799992</c:v>
                </c:pt>
                <c:pt idx="5">
                  <c:v>4860.1699133900011</c:v>
                </c:pt>
                <c:pt idx="6">
                  <c:v>3966.9114754100005</c:v>
                </c:pt>
                <c:pt idx="7">
                  <c:v>3578.7088856700002</c:v>
                </c:pt>
                <c:pt idx="8">
                  <c:v>3593.9914280200001</c:v>
                </c:pt>
                <c:pt idx="9">
                  <c:v>3992.6333013499998</c:v>
                </c:pt>
              </c:numCache>
            </c:numRef>
          </c:val>
          <c:extLst>
            <c:ext xmlns:c16="http://schemas.microsoft.com/office/drawing/2014/chart" uri="{C3380CC4-5D6E-409C-BE32-E72D297353CC}">
              <c16:uniqueId val="{0000000D-5C71-425D-AA49-26E455513E8F}"/>
            </c:ext>
          </c:extLst>
        </c:ser>
        <c:dLbls>
          <c:showLegendKey val="0"/>
          <c:showVal val="0"/>
          <c:showCatName val="0"/>
          <c:showSerName val="0"/>
          <c:showPercent val="0"/>
          <c:showBubbleSize val="0"/>
        </c:dLbls>
        <c:gapWidth val="50"/>
        <c:overlap val="100"/>
        <c:axId val="179057024"/>
        <c:axId val="179058560"/>
      </c:barChart>
      <c:catAx>
        <c:axId val="179057024"/>
        <c:scaling>
          <c:orientation val="minMax"/>
        </c:scaling>
        <c:delete val="0"/>
        <c:axPos val="b"/>
        <c:numFmt formatCode="General" sourceLinked="1"/>
        <c:majorTickMark val="out"/>
        <c:minorTickMark val="none"/>
        <c:tickLblPos val="nextTo"/>
        <c:crossAx val="179058560"/>
        <c:crosses val="autoZero"/>
        <c:auto val="1"/>
        <c:lblAlgn val="ctr"/>
        <c:lblOffset val="100"/>
        <c:noMultiLvlLbl val="0"/>
      </c:catAx>
      <c:valAx>
        <c:axId val="179058560"/>
        <c:scaling>
          <c:orientation val="minMax"/>
          <c:max val="100000"/>
          <c:min val="0"/>
        </c:scaling>
        <c:delete val="0"/>
        <c:axPos val="l"/>
        <c:majorGridlines/>
        <c:numFmt formatCode="#,##0" sourceLinked="0"/>
        <c:majorTickMark val="out"/>
        <c:minorTickMark val="none"/>
        <c:tickLblPos val="nextTo"/>
        <c:crossAx val="179057024"/>
        <c:crosses val="autoZero"/>
        <c:crossBetween val="between"/>
      </c:valAx>
    </c:plotArea>
    <c:legend>
      <c:legendPos val="b"/>
      <c:layout>
        <c:manualLayout>
          <c:xMode val="edge"/>
          <c:yMode val="edge"/>
          <c:x val="1.364339947017125E-4"/>
          <c:y val="0.84483700407014339"/>
          <c:w val="0.81726838341011565"/>
          <c:h val="0.15476701281904981"/>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paperSize="9" orientation="landscape" verticalDpi="0"/>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01423742895448E-2"/>
          <c:y val="4.0491078989297422E-2"/>
          <c:w val="0.94392945486130786"/>
          <c:h val="0.60419273526689043"/>
        </c:manualLayout>
      </c:layout>
      <c:lineChart>
        <c:grouping val="standard"/>
        <c:varyColors val="0"/>
        <c:ser>
          <c:idx val="0"/>
          <c:order val="0"/>
          <c:tx>
            <c:strRef>
              <c:f>'11.5'!$B$26</c:f>
              <c:strCache>
                <c:ptCount val="1"/>
                <c:pt idx="0">
                  <c:v> Jihočeský</c:v>
                </c:pt>
              </c:strCache>
            </c:strRef>
          </c:tx>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'11.5'!$B$27:$B$36</c:f>
              <c:numCache>
                <c:formatCode>#\ ##0.0</c:formatCode>
                <c:ptCount val="10"/>
                <c:pt idx="0">
                  <c:v>8.4830601092896121</c:v>
                </c:pt>
                <c:pt idx="1">
                  <c:v>8.4599443164362516</c:v>
                </c:pt>
                <c:pt idx="2">
                  <c:v>9.3344233230926772</c:v>
                </c:pt>
                <c:pt idx="3">
                  <c:v>9.2429729902713778</c:v>
                </c:pt>
                <c:pt idx="4">
                  <c:v>8.8363524065540204</c:v>
                </c:pt>
                <c:pt idx="5">
                  <c:v>7.7625710445468519</c:v>
                </c:pt>
                <c:pt idx="6">
                  <c:v>8.9532731694828467</c:v>
                </c:pt>
                <c:pt idx="7">
                  <c:v>9.4443900409626202</c:v>
                </c:pt>
                <c:pt idx="8">
                  <c:v>9.9172062211981551</c:v>
                </c:pt>
                <c:pt idx="9">
                  <c:v>8.4549052739375323</c:v>
                </c:pt>
              </c:numCache>
            </c:numRef>
          </c:val>
          <c:smooth val="0"/>
          <c:extLst>
            <c:ext xmlns:c16="http://schemas.microsoft.com/office/drawing/2014/chart" uri="{C3380CC4-5D6E-409C-BE32-E72D297353CC}">
              <c16:uniqueId val="{00000000-7F32-4D8E-9DDC-1C76C57B6C5C}"/>
            </c:ext>
          </c:extLst>
        </c:ser>
        <c:ser>
          <c:idx val="1"/>
          <c:order val="1"/>
          <c:tx>
            <c:strRef>
              <c:f>'11.5'!$C$26</c:f>
              <c:strCache>
                <c:ptCount val="1"/>
                <c:pt idx="0">
                  <c:v> Jihomoravský</c:v>
                </c:pt>
              </c:strCache>
            </c:strRef>
          </c:tx>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'11.5'!$C$27:$C$36</c:f>
              <c:numCache>
                <c:formatCode>#\ ##0.0</c:formatCode>
                <c:ptCount val="10"/>
                <c:pt idx="0">
                  <c:v>10.159289617486332</c:v>
                </c:pt>
                <c:pt idx="1">
                  <c:v>10.187891705069125</c:v>
                </c:pt>
                <c:pt idx="2">
                  <c:v>11.25991679467486</c:v>
                </c:pt>
                <c:pt idx="3">
                  <c:v>11.022199180747565</c:v>
                </c:pt>
                <c:pt idx="4">
                  <c:v>10.500929979518689</c:v>
                </c:pt>
                <c:pt idx="5">
                  <c:v>9.5936213517665134</c:v>
                </c:pt>
                <c:pt idx="6">
                  <c:v>10.55173579109063</c:v>
                </c:pt>
                <c:pt idx="7">
                  <c:v>11.054809907834104</c:v>
                </c:pt>
                <c:pt idx="8">
                  <c:v>11.688042754736303</c:v>
                </c:pt>
                <c:pt idx="9">
                  <c:v>9.8640514592933943</c:v>
                </c:pt>
              </c:numCache>
            </c:numRef>
          </c:val>
          <c:smooth val="0"/>
          <c:extLst>
            <c:ext xmlns:c16="http://schemas.microsoft.com/office/drawing/2014/chart" uri="{C3380CC4-5D6E-409C-BE32-E72D297353CC}">
              <c16:uniqueId val="{00000001-7F32-4D8E-9DDC-1C76C57B6C5C}"/>
            </c:ext>
          </c:extLst>
        </c:ser>
        <c:ser>
          <c:idx val="2"/>
          <c:order val="2"/>
          <c:tx>
            <c:strRef>
              <c:f>'11.5'!$D$26</c:f>
              <c:strCache>
                <c:ptCount val="1"/>
                <c:pt idx="0">
                  <c:v> Karlovarský</c:v>
                </c:pt>
              </c:strCache>
            </c:strRef>
          </c:tx>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'11.5'!$D$27:$D$36</c:f>
              <c:numCache>
                <c:formatCode>#\ ##0.0</c:formatCode>
                <c:ptCount val="10"/>
                <c:pt idx="0">
                  <c:v>7.674043715846989</c:v>
                </c:pt>
                <c:pt idx="1">
                  <c:v>7.657002688172045</c:v>
                </c:pt>
                <c:pt idx="2">
                  <c:v>8.5774820788530466</c:v>
                </c:pt>
                <c:pt idx="3">
                  <c:v>8.5290770609318987</c:v>
                </c:pt>
                <c:pt idx="4">
                  <c:v>8.2805465949820789</c:v>
                </c:pt>
                <c:pt idx="5">
                  <c:v>6.9439816948284694</c:v>
                </c:pt>
                <c:pt idx="6">
                  <c:v>8.4238248847926265</c:v>
                </c:pt>
                <c:pt idx="7">
                  <c:v>8.6901427291346653</c:v>
                </c:pt>
                <c:pt idx="8">
                  <c:v>9.1046774193548377</c:v>
                </c:pt>
                <c:pt idx="9">
                  <c:v>7.8141269841269834</c:v>
                </c:pt>
              </c:numCache>
            </c:numRef>
          </c:val>
          <c:smooth val="0"/>
          <c:extLst>
            <c:ext xmlns:c16="http://schemas.microsoft.com/office/drawing/2014/chart" uri="{C3380CC4-5D6E-409C-BE32-E72D297353CC}">
              <c16:uniqueId val="{00000002-7F32-4D8E-9DDC-1C76C57B6C5C}"/>
            </c:ext>
          </c:extLst>
        </c:ser>
        <c:ser>
          <c:idx val="3"/>
          <c:order val="3"/>
          <c:tx>
            <c:strRef>
              <c:f>'11.5'!$E$26</c:f>
              <c:strCache>
                <c:ptCount val="1"/>
                <c:pt idx="0">
                  <c:v> Královéhradecký</c:v>
                </c:pt>
              </c:strCache>
            </c:strRef>
          </c:tx>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'11.5'!$E$27:$E$36</c:f>
              <c:numCache>
                <c:formatCode>#\ ##0.0</c:formatCode>
                <c:ptCount val="10"/>
                <c:pt idx="0">
                  <c:v>8.7259562841529998</c:v>
                </c:pt>
                <c:pt idx="1">
                  <c:v>8.4900524833589319</c:v>
                </c:pt>
                <c:pt idx="2">
                  <c:v>9.8415104966717859</c:v>
                </c:pt>
                <c:pt idx="3">
                  <c:v>9.5642121095750117</c:v>
                </c:pt>
                <c:pt idx="4">
                  <c:v>9.1069662058371748</c:v>
                </c:pt>
                <c:pt idx="5">
                  <c:v>7.8312493599590374</c:v>
                </c:pt>
                <c:pt idx="6">
                  <c:v>8.94779505888377</c:v>
                </c:pt>
                <c:pt idx="7">
                  <c:v>9.3236354326676913</c:v>
                </c:pt>
                <c:pt idx="8">
                  <c:v>10.009305555555555</c:v>
                </c:pt>
                <c:pt idx="9">
                  <c:v>8.4629377880184347</c:v>
                </c:pt>
              </c:numCache>
            </c:numRef>
          </c:val>
          <c:smooth val="0"/>
          <c:extLst>
            <c:ext xmlns:c16="http://schemas.microsoft.com/office/drawing/2014/chart" uri="{C3380CC4-5D6E-409C-BE32-E72D297353CC}">
              <c16:uniqueId val="{00000003-7F32-4D8E-9DDC-1C76C57B6C5C}"/>
            </c:ext>
          </c:extLst>
        </c:ser>
        <c:ser>
          <c:idx val="4"/>
          <c:order val="4"/>
          <c:tx>
            <c:strRef>
              <c:f>'11.5'!$F$26</c:f>
              <c:strCache>
                <c:ptCount val="1"/>
                <c:pt idx="0">
                  <c:v> Liberecký</c:v>
                </c:pt>
              </c:strCache>
            </c:strRef>
          </c:tx>
          <c:spPr>
            <a:ln>
              <a:solidFill>
                <a:schemeClr val="accent5"/>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'11.5'!$F$27:$F$36</c:f>
              <c:numCache>
                <c:formatCode>#\ ##0.0</c:formatCode>
                <c:ptCount val="10"/>
                <c:pt idx="0">
                  <c:v>8.541803278688521</c:v>
                </c:pt>
                <c:pt idx="1">
                  <c:v>8.4881995647721453</c:v>
                </c:pt>
                <c:pt idx="2">
                  <c:v>9.6630382744495655</c:v>
                </c:pt>
                <c:pt idx="3">
                  <c:v>9.5788645673323085</c:v>
                </c:pt>
                <c:pt idx="4">
                  <c:v>9.1997727854582703</c:v>
                </c:pt>
                <c:pt idx="5">
                  <c:v>8.0314343317972341</c:v>
                </c:pt>
                <c:pt idx="6">
                  <c:v>9.1503885048643117</c:v>
                </c:pt>
                <c:pt idx="7">
                  <c:v>9.488252688172043</c:v>
                </c:pt>
                <c:pt idx="8">
                  <c:v>10.207278545826936</c:v>
                </c:pt>
                <c:pt idx="9">
                  <c:v>8.6033109318996406</c:v>
                </c:pt>
              </c:numCache>
            </c:numRef>
          </c:val>
          <c:smooth val="0"/>
          <c:extLst>
            <c:ext xmlns:c16="http://schemas.microsoft.com/office/drawing/2014/chart" uri="{C3380CC4-5D6E-409C-BE32-E72D297353CC}">
              <c16:uniqueId val="{00000004-7F32-4D8E-9DDC-1C76C57B6C5C}"/>
            </c:ext>
          </c:extLst>
        </c:ser>
        <c:ser>
          <c:idx val="5"/>
          <c:order val="5"/>
          <c:tx>
            <c:strRef>
              <c:f>'11.5'!$G$26</c:f>
              <c:strCache>
                <c:ptCount val="1"/>
                <c:pt idx="0">
                  <c:v> Moravskoslezský</c:v>
                </c:pt>
              </c:strCache>
            </c:strRef>
          </c:tx>
          <c:spPr>
            <a:ln>
              <a:solidFill>
                <a:schemeClr val="accent6"/>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'11.5'!$G$27:$G$36</c:f>
              <c:numCache>
                <c:formatCode>#\ ##0.0</c:formatCode>
                <c:ptCount val="10"/>
                <c:pt idx="0">
                  <c:v>9.1620218579235022</c:v>
                </c:pt>
                <c:pt idx="1">
                  <c:v>8.9379480286738353</c:v>
                </c:pt>
                <c:pt idx="2">
                  <c:v>9.9610931899641582</c:v>
                </c:pt>
                <c:pt idx="3">
                  <c:v>10.174226830517151</c:v>
                </c:pt>
                <c:pt idx="4">
                  <c:v>9.5240527393753194</c:v>
                </c:pt>
                <c:pt idx="5">
                  <c:v>8.6916641065028148</c:v>
                </c:pt>
                <c:pt idx="6">
                  <c:v>9.5446620583717348</c:v>
                </c:pt>
                <c:pt idx="7">
                  <c:v>10.02574948796723</c:v>
                </c:pt>
                <c:pt idx="8">
                  <c:v>10.753434459805428</c:v>
                </c:pt>
                <c:pt idx="9">
                  <c:v>9.1986482334869422</c:v>
                </c:pt>
              </c:numCache>
            </c:numRef>
          </c:val>
          <c:smooth val="0"/>
          <c:extLst>
            <c:ext xmlns:c16="http://schemas.microsoft.com/office/drawing/2014/chart" uri="{C3380CC4-5D6E-409C-BE32-E72D297353CC}">
              <c16:uniqueId val="{00000005-7F32-4D8E-9DDC-1C76C57B6C5C}"/>
            </c:ext>
          </c:extLst>
        </c:ser>
        <c:ser>
          <c:idx val="6"/>
          <c:order val="6"/>
          <c:tx>
            <c:strRef>
              <c:f>'11.5'!$H$26</c:f>
              <c:strCache>
                <c:ptCount val="1"/>
                <c:pt idx="0">
                  <c:v> Olomoucký</c:v>
                </c:pt>
              </c:strCache>
            </c:strRef>
          </c:tx>
          <c:spPr>
            <a:ln>
              <a:solidFill>
                <a:srgbClr val="F0948F"/>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'11.5'!$H$27:$H$36</c:f>
              <c:numCache>
                <c:formatCode>#\ ##0.0</c:formatCode>
                <c:ptCount val="10"/>
                <c:pt idx="0">
                  <c:v>8.8612021857923526</c:v>
                </c:pt>
                <c:pt idx="1">
                  <c:v>8.6292146697388645</c:v>
                </c:pt>
                <c:pt idx="2">
                  <c:v>9.6289394521249339</c:v>
                </c:pt>
                <c:pt idx="3">
                  <c:v>9.6721940604198675</c:v>
                </c:pt>
                <c:pt idx="4">
                  <c:v>9.2041743471582187</c:v>
                </c:pt>
                <c:pt idx="5">
                  <c:v>8.1999449564772142</c:v>
                </c:pt>
                <c:pt idx="6">
                  <c:v>9.144169226830515</c:v>
                </c:pt>
                <c:pt idx="7">
                  <c:v>9.7917249103942652</c:v>
                </c:pt>
                <c:pt idx="8">
                  <c:v>10.517646569380441</c:v>
                </c:pt>
                <c:pt idx="9">
                  <c:v>9.021666026625704</c:v>
                </c:pt>
              </c:numCache>
            </c:numRef>
          </c:val>
          <c:smooth val="0"/>
          <c:extLst>
            <c:ext xmlns:c16="http://schemas.microsoft.com/office/drawing/2014/chart" uri="{C3380CC4-5D6E-409C-BE32-E72D297353CC}">
              <c16:uniqueId val="{00000006-7F32-4D8E-9DDC-1C76C57B6C5C}"/>
            </c:ext>
          </c:extLst>
        </c:ser>
        <c:ser>
          <c:idx val="7"/>
          <c:order val="7"/>
          <c:tx>
            <c:strRef>
              <c:f>'11.5'!$I$26</c:f>
              <c:strCache>
                <c:ptCount val="1"/>
                <c:pt idx="0">
                  <c:v> Pardubický</c:v>
                </c:pt>
              </c:strCache>
            </c:strRef>
          </c:tx>
          <c:spPr>
            <a:ln>
              <a:solidFill>
                <a:srgbClr val="F7C9C7"/>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'11.5'!$I$27:$I$36</c:f>
              <c:numCache>
                <c:formatCode>#\ ##0.0</c:formatCode>
                <c:ptCount val="10"/>
                <c:pt idx="0">
                  <c:v>8.8393442622950875</c:v>
                </c:pt>
                <c:pt idx="1">
                  <c:v>8.6751939324116734</c:v>
                </c:pt>
                <c:pt idx="2">
                  <c:v>9.9138453661034305</c:v>
                </c:pt>
                <c:pt idx="3">
                  <c:v>9.7099769585253437</c:v>
                </c:pt>
                <c:pt idx="4">
                  <c:v>9.3044060419866881</c:v>
                </c:pt>
                <c:pt idx="5">
                  <c:v>8.1611930363543284</c:v>
                </c:pt>
                <c:pt idx="6">
                  <c:v>9.3339311315924203</c:v>
                </c:pt>
                <c:pt idx="7">
                  <c:v>9.9119617255504355</c:v>
                </c:pt>
                <c:pt idx="8">
                  <c:v>10.523075396825396</c:v>
                </c:pt>
                <c:pt idx="9">
                  <c:v>8.9266724270353315</c:v>
                </c:pt>
              </c:numCache>
            </c:numRef>
          </c:val>
          <c:smooth val="0"/>
          <c:extLst>
            <c:ext xmlns:c16="http://schemas.microsoft.com/office/drawing/2014/chart" uri="{C3380CC4-5D6E-409C-BE32-E72D297353CC}">
              <c16:uniqueId val="{00000007-7F32-4D8E-9DDC-1C76C57B6C5C}"/>
            </c:ext>
          </c:extLst>
        </c:ser>
        <c:ser>
          <c:idx val="8"/>
          <c:order val="8"/>
          <c:tx>
            <c:strRef>
              <c:f>'11.5'!$J$26</c:f>
              <c:strCache>
                <c:ptCount val="1"/>
                <c:pt idx="0">
                  <c:v> Plzeňský</c:v>
                </c:pt>
              </c:strCache>
            </c:strRef>
          </c:tx>
          <c:spPr>
            <a:ln>
              <a:solidFill>
                <a:schemeClr val="tx1"/>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'11.5'!$J$27:$J$36</c:f>
              <c:numCache>
                <c:formatCode>#\ ##0.0</c:formatCode>
                <c:ptCount val="10"/>
                <c:pt idx="0">
                  <c:v>8.9374316939890761</c:v>
                </c:pt>
                <c:pt idx="1">
                  <c:v>8.9431675627240139</c:v>
                </c:pt>
                <c:pt idx="2">
                  <c:v>9.8752118535586284</c:v>
                </c:pt>
                <c:pt idx="3">
                  <c:v>9.69127944188428</c:v>
                </c:pt>
                <c:pt idx="4">
                  <c:v>9.3268836405529978</c:v>
                </c:pt>
                <c:pt idx="5">
                  <c:v>8.1841551459293402</c:v>
                </c:pt>
                <c:pt idx="6">
                  <c:v>9.5881080389144895</c:v>
                </c:pt>
                <c:pt idx="7">
                  <c:v>9.9107328469022029</c:v>
                </c:pt>
                <c:pt idx="8">
                  <c:v>10.290748207885303</c:v>
                </c:pt>
                <c:pt idx="9">
                  <c:v>8.8511450332821298</c:v>
                </c:pt>
              </c:numCache>
            </c:numRef>
          </c:val>
          <c:smooth val="0"/>
          <c:extLst>
            <c:ext xmlns:c16="http://schemas.microsoft.com/office/drawing/2014/chart" uri="{C3380CC4-5D6E-409C-BE32-E72D297353CC}">
              <c16:uniqueId val="{00000008-7F32-4D8E-9DDC-1C76C57B6C5C}"/>
            </c:ext>
          </c:extLst>
        </c:ser>
        <c:ser>
          <c:idx val="9"/>
          <c:order val="9"/>
          <c:tx>
            <c:strRef>
              <c:f>'11.5'!$K$26</c:f>
              <c:strCache>
                <c:ptCount val="1"/>
                <c:pt idx="0">
                  <c:v> Hl. m. Praha</c:v>
                </c:pt>
              </c:strCache>
            </c:strRef>
          </c:tx>
          <c:spPr>
            <a:ln>
              <a:solidFill>
                <a:schemeClr val="tx1">
                  <a:alpha val="75000"/>
                </a:schemeClr>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'11.5'!$K$27:$K$36</c:f>
              <c:numCache>
                <c:formatCode>#\ ##0.0</c:formatCode>
                <c:ptCount val="10"/>
                <c:pt idx="0">
                  <c:v>10.757103825136609</c:v>
                </c:pt>
                <c:pt idx="1">
                  <c:v>10.687147337429593</c:v>
                </c:pt>
                <c:pt idx="2">
                  <c:v>11.716813236047107</c:v>
                </c:pt>
                <c:pt idx="3">
                  <c:v>11.573257808499742</c:v>
                </c:pt>
                <c:pt idx="4">
                  <c:v>11.296267921146956</c:v>
                </c:pt>
                <c:pt idx="5">
                  <c:v>9.9980017921146942</c:v>
                </c:pt>
                <c:pt idx="6">
                  <c:v>11.330941500256017</c:v>
                </c:pt>
                <c:pt idx="7">
                  <c:v>11.862017409114182</c:v>
                </c:pt>
                <c:pt idx="8">
                  <c:v>12.202288146441374</c:v>
                </c:pt>
                <c:pt idx="9">
                  <c:v>10.778813364055297</c:v>
                </c:pt>
              </c:numCache>
            </c:numRef>
          </c:val>
          <c:smooth val="0"/>
          <c:extLst>
            <c:ext xmlns:c16="http://schemas.microsoft.com/office/drawing/2014/chart" uri="{C3380CC4-5D6E-409C-BE32-E72D297353CC}">
              <c16:uniqueId val="{00000009-7F32-4D8E-9DDC-1C76C57B6C5C}"/>
            </c:ext>
          </c:extLst>
        </c:ser>
        <c:ser>
          <c:idx val="10"/>
          <c:order val="10"/>
          <c:tx>
            <c:strRef>
              <c:f>'11.5'!$L$26</c:f>
              <c:strCache>
                <c:ptCount val="1"/>
                <c:pt idx="0">
                  <c:v> Středočeský</c:v>
                </c:pt>
              </c:strCache>
            </c:strRef>
          </c:tx>
          <c:spPr>
            <a:ln>
              <a:solidFill>
                <a:schemeClr val="tx1">
                  <a:alpha val="50000"/>
                </a:schemeClr>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'11.5'!$L$27:$L$36</c:f>
              <c:numCache>
                <c:formatCode>#\ ##0.0</c:formatCode>
                <c:ptCount val="10"/>
                <c:pt idx="0">
                  <c:v>9.4855191256830604</c:v>
                </c:pt>
                <c:pt idx="1">
                  <c:v>9.3806419610855105</c:v>
                </c:pt>
                <c:pt idx="2">
                  <c:v>10.508802483358934</c:v>
                </c:pt>
                <c:pt idx="3">
                  <c:v>10.28830581157194</c:v>
                </c:pt>
                <c:pt idx="4">
                  <c:v>9.9817716333845379</c:v>
                </c:pt>
                <c:pt idx="5">
                  <c:v>8.8038293650793644</c:v>
                </c:pt>
                <c:pt idx="6">
                  <c:v>10.01842997951869</c:v>
                </c:pt>
                <c:pt idx="7">
                  <c:v>10.519167946748594</c:v>
                </c:pt>
                <c:pt idx="8">
                  <c:v>10.978668714797749</c:v>
                </c:pt>
                <c:pt idx="9">
                  <c:v>9.4494636456733225</c:v>
                </c:pt>
              </c:numCache>
            </c:numRef>
          </c:val>
          <c:smooth val="0"/>
          <c:extLst>
            <c:ext xmlns:c16="http://schemas.microsoft.com/office/drawing/2014/chart" uri="{C3380CC4-5D6E-409C-BE32-E72D297353CC}">
              <c16:uniqueId val="{0000000A-7F32-4D8E-9DDC-1C76C57B6C5C}"/>
            </c:ext>
          </c:extLst>
        </c:ser>
        <c:ser>
          <c:idx val="11"/>
          <c:order val="11"/>
          <c:tx>
            <c:strRef>
              <c:f>'11.5'!$M$26</c:f>
              <c:strCache>
                <c:ptCount val="1"/>
                <c:pt idx="0">
                  <c:v> Ústecký</c:v>
                </c:pt>
              </c:strCache>
            </c:strRef>
          </c:tx>
          <c:spPr>
            <a:ln>
              <a:solidFill>
                <a:schemeClr val="tx1">
                  <a:alpha val="25000"/>
                </a:schemeClr>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'11.5'!$M$27:$M$36</c:f>
              <c:numCache>
                <c:formatCode>#\ ##0.0</c:formatCode>
                <c:ptCount val="10"/>
                <c:pt idx="0">
                  <c:v>9.404371584699442</c:v>
                </c:pt>
                <c:pt idx="1">
                  <c:v>9.3785394265232966</c:v>
                </c:pt>
                <c:pt idx="2">
                  <c:v>10.240105606758833</c:v>
                </c:pt>
                <c:pt idx="3">
                  <c:v>10.089240911418329</c:v>
                </c:pt>
                <c:pt idx="4">
                  <c:v>9.7348412698412687</c:v>
                </c:pt>
                <c:pt idx="5">
                  <c:v>8.5569783666154642</c:v>
                </c:pt>
                <c:pt idx="6">
                  <c:v>9.8558134920634917</c:v>
                </c:pt>
                <c:pt idx="7">
                  <c:v>10.279892473118279</c:v>
                </c:pt>
                <c:pt idx="8">
                  <c:v>10.618804403481821</c:v>
                </c:pt>
                <c:pt idx="9">
                  <c:v>9.0439880952380953</c:v>
                </c:pt>
              </c:numCache>
            </c:numRef>
          </c:val>
          <c:smooth val="0"/>
          <c:extLst>
            <c:ext xmlns:c16="http://schemas.microsoft.com/office/drawing/2014/chart" uri="{C3380CC4-5D6E-409C-BE32-E72D297353CC}">
              <c16:uniqueId val="{0000000B-7F32-4D8E-9DDC-1C76C57B6C5C}"/>
            </c:ext>
          </c:extLst>
        </c:ser>
        <c:ser>
          <c:idx val="12"/>
          <c:order val="12"/>
          <c:tx>
            <c:strRef>
              <c:f>'11.5'!$N$26</c:f>
              <c:strCache>
                <c:ptCount val="1"/>
                <c:pt idx="0">
                  <c:v> Vysočina</c:v>
                </c:pt>
              </c:strCache>
            </c:strRef>
          </c:tx>
          <c:spPr>
            <a:ln>
              <a:solidFill>
                <a:schemeClr val="tx2"/>
              </a:solidFill>
              <a:prstDash val="dash"/>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'11.5'!$N$27:$N$36</c:f>
              <c:numCache>
                <c:formatCode>#\ ##0.0</c:formatCode>
                <c:ptCount val="10"/>
                <c:pt idx="0">
                  <c:v>8.4385245901639365</c:v>
                </c:pt>
                <c:pt idx="1">
                  <c:v>8.3757174859190968</c:v>
                </c:pt>
                <c:pt idx="2">
                  <c:v>9.4299564772145423</c:v>
                </c:pt>
                <c:pt idx="3">
                  <c:v>9.2364752944188453</c:v>
                </c:pt>
                <c:pt idx="4">
                  <c:v>8.8239055299539171</c:v>
                </c:pt>
                <c:pt idx="5">
                  <c:v>7.8632994111623136</c:v>
                </c:pt>
                <c:pt idx="6">
                  <c:v>8.9972465437788021</c:v>
                </c:pt>
                <c:pt idx="7">
                  <c:v>9.4489196108550946</c:v>
                </c:pt>
                <c:pt idx="8">
                  <c:v>10.02665514592934</c:v>
                </c:pt>
                <c:pt idx="9">
                  <c:v>8.4632981310803892</c:v>
                </c:pt>
              </c:numCache>
            </c:numRef>
          </c:val>
          <c:smooth val="0"/>
          <c:extLst>
            <c:ext xmlns:c16="http://schemas.microsoft.com/office/drawing/2014/chart" uri="{C3380CC4-5D6E-409C-BE32-E72D297353CC}">
              <c16:uniqueId val="{0000000C-7F32-4D8E-9DDC-1C76C57B6C5C}"/>
            </c:ext>
          </c:extLst>
        </c:ser>
        <c:ser>
          <c:idx val="13"/>
          <c:order val="13"/>
          <c:tx>
            <c:strRef>
              <c:f>'11.5'!$O$26</c:f>
              <c:strCache>
                <c:ptCount val="1"/>
                <c:pt idx="0">
                  <c:v> Zlínský</c:v>
                </c:pt>
              </c:strCache>
            </c:strRef>
          </c:tx>
          <c:spPr>
            <a:ln>
              <a:solidFill>
                <a:schemeClr val="accent2"/>
              </a:solidFill>
              <a:prstDash val="dash"/>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'11.5'!$O$27:$O$36</c:f>
              <c:numCache>
                <c:formatCode>#\ ##0.0</c:formatCode>
                <c:ptCount val="10"/>
                <c:pt idx="0">
                  <c:v>8.8841530054644799</c:v>
                </c:pt>
                <c:pt idx="1">
                  <c:v>8.5992485919098822</c:v>
                </c:pt>
                <c:pt idx="2">
                  <c:v>9.5680849974398345</c:v>
                </c:pt>
                <c:pt idx="3">
                  <c:v>9.4433685355862771</c:v>
                </c:pt>
                <c:pt idx="4">
                  <c:v>8.9208410138248837</c:v>
                </c:pt>
                <c:pt idx="5">
                  <c:v>7.9984709421402975</c:v>
                </c:pt>
                <c:pt idx="6">
                  <c:v>9.0005497951868918</c:v>
                </c:pt>
                <c:pt idx="7">
                  <c:v>9.5032360471070145</c:v>
                </c:pt>
                <c:pt idx="8">
                  <c:v>10.421407450076805</c:v>
                </c:pt>
                <c:pt idx="9">
                  <c:v>8.9259651817716321</c:v>
                </c:pt>
              </c:numCache>
            </c:numRef>
          </c:val>
          <c:smooth val="0"/>
          <c:extLst>
            <c:ext xmlns:c16="http://schemas.microsoft.com/office/drawing/2014/chart" uri="{C3380CC4-5D6E-409C-BE32-E72D297353CC}">
              <c16:uniqueId val="{0000000D-7F32-4D8E-9DDC-1C76C57B6C5C}"/>
            </c:ext>
          </c:extLst>
        </c:ser>
        <c:dLbls>
          <c:showLegendKey val="0"/>
          <c:showVal val="0"/>
          <c:showCatName val="0"/>
          <c:showSerName val="0"/>
          <c:showPercent val="0"/>
          <c:showBubbleSize val="0"/>
        </c:dLbls>
        <c:smooth val="0"/>
        <c:axId val="179280512"/>
        <c:axId val="179290496"/>
      </c:lineChart>
      <c:catAx>
        <c:axId val="179280512"/>
        <c:scaling>
          <c:orientation val="minMax"/>
        </c:scaling>
        <c:delete val="0"/>
        <c:axPos val="b"/>
        <c:numFmt formatCode="General" sourceLinked="1"/>
        <c:majorTickMark val="out"/>
        <c:minorTickMark val="none"/>
        <c:tickLblPos val="nextTo"/>
        <c:txPr>
          <a:bodyPr rot="-5400000" vert="horz"/>
          <a:lstStyle/>
          <a:p>
            <a:pPr>
              <a:defRPr sz="800">
                <a:latin typeface="+mj-lt"/>
              </a:defRPr>
            </a:pPr>
            <a:endParaRPr lang="cs-CZ"/>
          </a:p>
        </c:txPr>
        <c:crossAx val="179290496"/>
        <c:crosses val="autoZero"/>
        <c:auto val="1"/>
        <c:lblAlgn val="ctr"/>
        <c:lblOffset val="100"/>
        <c:noMultiLvlLbl val="0"/>
      </c:catAx>
      <c:valAx>
        <c:axId val="179290496"/>
        <c:scaling>
          <c:orientation val="minMax"/>
          <c:max val="12.5"/>
          <c:min val="6.5"/>
        </c:scaling>
        <c:delete val="0"/>
        <c:axPos val="l"/>
        <c:majorGridlines/>
        <c:numFmt formatCode="#,##0.0" sourceLinked="0"/>
        <c:majorTickMark val="out"/>
        <c:minorTickMark val="none"/>
        <c:tickLblPos val="nextTo"/>
        <c:crossAx val="179280512"/>
        <c:crosses val="autoZero"/>
        <c:crossBetween val="midCat"/>
        <c:majorUnit val="0.5"/>
      </c:valAx>
    </c:plotArea>
    <c:legend>
      <c:legendPos val="b"/>
      <c:layout>
        <c:manualLayout>
          <c:xMode val="edge"/>
          <c:yMode val="edge"/>
          <c:x val="3.9978259991825743E-3"/>
          <c:y val="0.79482333093817359"/>
          <c:w val="0.92354175871900901"/>
          <c:h val="0.20517666906182638"/>
        </c:manualLayout>
      </c:layout>
      <c:overlay val="0"/>
      <c:txPr>
        <a:bodyPr/>
        <a:lstStyle/>
        <a:p>
          <a:pPr>
            <a:defRPr sz="800">
              <a:latin typeface="+mj-lt"/>
            </a:defRPr>
          </a:pPr>
          <a:endParaRPr lang="cs-CZ"/>
        </a:p>
      </c:txPr>
    </c:legend>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paperSize="9" orientation="landscape" verticalDpi="0"/>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60074029459103E-2"/>
          <c:y val="5.5198461203179928E-2"/>
          <c:w val="0.88472974718581177"/>
          <c:h val="0.71199710381029968"/>
        </c:manualLayout>
      </c:layout>
      <c:lineChart>
        <c:grouping val="standard"/>
        <c:varyColors val="0"/>
        <c:ser>
          <c:idx val="0"/>
          <c:order val="0"/>
          <c:tx>
            <c:strRef>
              <c:f>'12.1'!$C$6:$D$6</c:f>
              <c:strCache>
                <c:ptCount val="1"/>
                <c:pt idx="0">
                  <c:v>Svítiplyn</c:v>
                </c:pt>
              </c:strCache>
            </c:strRef>
          </c:tx>
          <c:spPr>
            <a:ln>
              <a:solidFill>
                <a:schemeClr val="tx2"/>
              </a:solidFill>
            </a:ln>
          </c:spPr>
          <c:marker>
            <c:symbol val="none"/>
          </c:marker>
          <c:cat>
            <c:numRef>
              <c:f>'12.1'!$A$8:$A$77</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'12.1'!$C$8:$C$77</c:f>
              <c:numCache>
                <c:formatCode>#\ ##0.0</c:formatCode>
                <c:ptCount val="70"/>
                <c:pt idx="0">
                  <c:v>834.91899999999998</c:v>
                </c:pt>
                <c:pt idx="1">
                  <c:v>895.73400000000004</c:v>
                </c:pt>
                <c:pt idx="2">
                  <c:v>927.6</c:v>
                </c:pt>
                <c:pt idx="3">
                  <c:v>972.07799999999997</c:v>
                </c:pt>
                <c:pt idx="4">
                  <c:v>1076.9880000000001</c:v>
                </c:pt>
                <c:pt idx="5">
                  <c:v>1183.2529999999999</c:v>
                </c:pt>
                <c:pt idx="6">
                  <c:v>1334.8240000000001</c:v>
                </c:pt>
                <c:pt idx="7">
                  <c:v>1473.625</c:v>
                </c:pt>
                <c:pt idx="8">
                  <c:v>1580.328</c:v>
                </c:pt>
                <c:pt idx="9">
                  <c:v>1698.5830000000001</c:v>
                </c:pt>
                <c:pt idx="10">
                  <c:v>1724.538</c:v>
                </c:pt>
                <c:pt idx="11">
                  <c:v>1908.095</c:v>
                </c:pt>
                <c:pt idx="12">
                  <c:v>2095.4520000000002</c:v>
                </c:pt>
                <c:pt idx="13">
                  <c:v>2347.1680000000001</c:v>
                </c:pt>
                <c:pt idx="14">
                  <c:v>2510.194</c:v>
                </c:pt>
                <c:pt idx="15">
                  <c:v>2745.89</c:v>
                </c:pt>
                <c:pt idx="16">
                  <c:v>3031.0239999999999</c:v>
                </c:pt>
                <c:pt idx="17">
                  <c:v>3129.33</c:v>
                </c:pt>
                <c:pt idx="18">
                  <c:v>3159.0070000000001</c:v>
                </c:pt>
                <c:pt idx="19">
                  <c:v>3321.3820000000001</c:v>
                </c:pt>
                <c:pt idx="20">
                  <c:v>3392.1750000000002</c:v>
                </c:pt>
                <c:pt idx="21">
                  <c:v>3420.6529999999998</c:v>
                </c:pt>
                <c:pt idx="22">
                  <c:v>3576.2179999999998</c:v>
                </c:pt>
                <c:pt idx="23">
                  <c:v>3505.9450000000002</c:v>
                </c:pt>
                <c:pt idx="24">
                  <c:v>3630.1909999999998</c:v>
                </c:pt>
                <c:pt idx="25">
                  <c:v>3499.5169999999998</c:v>
                </c:pt>
                <c:pt idx="26">
                  <c:v>3505.223</c:v>
                </c:pt>
                <c:pt idx="27">
                  <c:v>3431.7220000000002</c:v>
                </c:pt>
                <c:pt idx="28">
                  <c:v>3421.81</c:v>
                </c:pt>
                <c:pt idx="29">
                  <c:v>3401.8220000000001</c:v>
                </c:pt>
                <c:pt idx="30">
                  <c:v>3181.0830000000001</c:v>
                </c:pt>
                <c:pt idx="31">
                  <c:v>2973.1909999999998</c:v>
                </c:pt>
                <c:pt idx="32">
                  <c:v>2518.643</c:v>
                </c:pt>
                <c:pt idx="33">
                  <c:v>2185.8649999999998</c:v>
                </c:pt>
                <c:pt idx="34">
                  <c:v>1909.588</c:v>
                </c:pt>
                <c:pt idx="35">
                  <c:v>1866.3689999999999</c:v>
                </c:pt>
                <c:pt idx="36">
                  <c:v>1551.8409999999999</c:v>
                </c:pt>
                <c:pt idx="37">
                  <c:v>1450.7449999999999</c:v>
                </c:pt>
                <c:pt idx="38">
                  <c:v>1136.086</c:v>
                </c:pt>
                <c:pt idx="39">
                  <c:v>791</c:v>
                </c:pt>
                <c:pt idx="40">
                  <c:v>296.3</c:v>
                </c:pt>
              </c:numCache>
            </c:numRef>
          </c:val>
          <c:smooth val="0"/>
          <c:extLst>
            <c:ext xmlns:c16="http://schemas.microsoft.com/office/drawing/2014/chart" uri="{C3380CC4-5D6E-409C-BE32-E72D297353CC}">
              <c16:uniqueId val="{00000000-DF16-4616-928B-7C488D5E4209}"/>
            </c:ext>
          </c:extLst>
        </c:ser>
        <c:ser>
          <c:idx val="1"/>
          <c:order val="1"/>
          <c:tx>
            <c:strRef>
              <c:f>'12.1'!$E$6:$G$6</c:f>
              <c:strCache>
                <c:ptCount val="1"/>
                <c:pt idx="0">
                  <c:v>Zemní plyn</c:v>
                </c:pt>
              </c:strCache>
            </c:strRef>
          </c:tx>
          <c:spPr>
            <a:ln>
              <a:solidFill>
                <a:schemeClr val="accent5"/>
              </a:solidFill>
            </a:ln>
          </c:spPr>
          <c:marker>
            <c:symbol val="none"/>
          </c:marker>
          <c:cat>
            <c:numRef>
              <c:f>'12.1'!$A$8:$A$77</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'12.1'!$E$8:$E$77</c:f>
              <c:numCache>
                <c:formatCode>#\ ##0.0</c:formatCode>
                <c:ptCount val="70"/>
                <c:pt idx="0">
                  <c:v>88.628</c:v>
                </c:pt>
                <c:pt idx="1">
                  <c:v>533.30600000000015</c:v>
                </c:pt>
                <c:pt idx="2">
                  <c:v>780.59500000000003</c:v>
                </c:pt>
                <c:pt idx="3">
                  <c:v>963.31600000000003</c:v>
                </c:pt>
                <c:pt idx="4">
                  <c:v>919.85599999999999</c:v>
                </c:pt>
                <c:pt idx="5">
                  <c:v>952.38800000000003</c:v>
                </c:pt>
                <c:pt idx="6">
                  <c:v>750.57899999999995</c:v>
                </c:pt>
                <c:pt idx="7">
                  <c:v>683.58100000000002</c:v>
                </c:pt>
                <c:pt idx="8">
                  <c:v>614.92100000000005</c:v>
                </c:pt>
                <c:pt idx="9">
                  <c:v>475.78500000000003</c:v>
                </c:pt>
                <c:pt idx="10">
                  <c:v>500.928</c:v>
                </c:pt>
                <c:pt idx="11">
                  <c:v>597.64300000000014</c:v>
                </c:pt>
                <c:pt idx="12">
                  <c:v>733.05899999999997</c:v>
                </c:pt>
                <c:pt idx="13">
                  <c:v>802.97699999999998</c:v>
                </c:pt>
                <c:pt idx="14">
                  <c:v>880.83900000000006</c:v>
                </c:pt>
                <c:pt idx="15">
                  <c:v>924.83199999999988</c:v>
                </c:pt>
                <c:pt idx="16">
                  <c:v>960.64599999999996</c:v>
                </c:pt>
                <c:pt idx="17">
                  <c:v>1008.601</c:v>
                </c:pt>
                <c:pt idx="18">
                  <c:v>1156.1790000000001</c:v>
                </c:pt>
                <c:pt idx="19">
                  <c:v>1546.6290000000001</c:v>
                </c:pt>
                <c:pt idx="20">
                  <c:v>1906.0110000000002</c:v>
                </c:pt>
                <c:pt idx="21">
                  <c:v>2158.181</c:v>
                </c:pt>
                <c:pt idx="22">
                  <c:v>2534.9520000000002</c:v>
                </c:pt>
                <c:pt idx="23">
                  <c:v>2940.1469999999999</c:v>
                </c:pt>
                <c:pt idx="24">
                  <c:v>3413.489</c:v>
                </c:pt>
                <c:pt idx="25">
                  <c:v>3621.5589999999997</c:v>
                </c:pt>
                <c:pt idx="26">
                  <c:v>4190.8739999999998</c:v>
                </c:pt>
                <c:pt idx="27">
                  <c:v>4663.7160000000003</c:v>
                </c:pt>
                <c:pt idx="28">
                  <c:v>4985.6059999999998</c:v>
                </c:pt>
                <c:pt idx="29">
                  <c:v>5167.1170000000002</c:v>
                </c:pt>
                <c:pt idx="30">
                  <c:v>5569.1239999999998</c:v>
                </c:pt>
                <c:pt idx="31">
                  <c:v>6010.2619999999997</c:v>
                </c:pt>
                <c:pt idx="32">
                  <c:v>6192.8250000000007</c:v>
                </c:pt>
                <c:pt idx="33">
                  <c:v>6813.5570000000007</c:v>
                </c:pt>
                <c:pt idx="34">
                  <c:v>7138.4669999999996</c:v>
                </c:pt>
                <c:pt idx="35">
                  <c:v>7079.9310000000014</c:v>
                </c:pt>
                <c:pt idx="36">
                  <c:v>6809.9459999999999</c:v>
                </c:pt>
                <c:pt idx="37">
                  <c:v>7064.0550000000003</c:v>
                </c:pt>
                <c:pt idx="38">
                  <c:v>7058.7580000000007</c:v>
                </c:pt>
                <c:pt idx="39">
                  <c:v>8074.5</c:v>
                </c:pt>
                <c:pt idx="40">
                  <c:v>9306.4</c:v>
                </c:pt>
                <c:pt idx="41">
                  <c:v>9441</c:v>
                </c:pt>
                <c:pt idx="42">
                  <c:v>9389.5999999999985</c:v>
                </c:pt>
                <c:pt idx="43">
                  <c:v>9426.9</c:v>
                </c:pt>
                <c:pt idx="44">
                  <c:v>9147.9000000000015</c:v>
                </c:pt>
                <c:pt idx="45">
                  <c:v>9772.6</c:v>
                </c:pt>
                <c:pt idx="46">
                  <c:v>9542.1</c:v>
                </c:pt>
                <c:pt idx="47">
                  <c:v>9739.2999999999993</c:v>
                </c:pt>
                <c:pt idx="48">
                  <c:v>9692.2999999999993</c:v>
                </c:pt>
                <c:pt idx="49">
                  <c:v>9562.7999999999993</c:v>
                </c:pt>
                <c:pt idx="50">
                  <c:v>9269.4</c:v>
                </c:pt>
                <c:pt idx="51">
                  <c:v>8652.6</c:v>
                </c:pt>
                <c:pt idx="52">
                  <c:v>8685.2000000000007</c:v>
                </c:pt>
                <c:pt idx="53">
                  <c:v>8161.2999999999993</c:v>
                </c:pt>
                <c:pt idx="54">
                  <c:v>8979.1999999999989</c:v>
                </c:pt>
                <c:pt idx="55">
                  <c:v>8085.8</c:v>
                </c:pt>
                <c:pt idx="56">
                  <c:v>8158.2250050503235</c:v>
                </c:pt>
                <c:pt idx="57">
                  <c:v>8277.0944147694499</c:v>
                </c:pt>
                <c:pt idx="58">
                  <c:v>7280.4197495994158</c:v>
                </c:pt>
                <c:pt idx="59">
                  <c:v>7607.5646329449373</c:v>
                </c:pt>
                <c:pt idx="60">
                  <c:v>8255.1342335338559</c:v>
                </c:pt>
                <c:pt idx="61">
                  <c:v>8527.4827534189189</c:v>
                </c:pt>
                <c:pt idx="62">
                  <c:v>8182.7561269882699</c:v>
                </c:pt>
                <c:pt idx="63">
                  <c:v>8564.6294736091877</c:v>
                </c:pt>
                <c:pt idx="64">
                  <c:v>8694.2191732210795</c:v>
                </c:pt>
                <c:pt idx="65">
                  <c:v>9433.7342458022922</c:v>
                </c:pt>
                <c:pt idx="66">
                  <c:v>7543.7622835692937</c:v>
                </c:pt>
                <c:pt idx="67">
                  <c:v>6758.5731948039893</c:v>
                </c:pt>
                <c:pt idx="68">
                  <c:v>6766.6571481157825</c:v>
                </c:pt>
                <c:pt idx="69">
                  <c:v>7207.5895893909847</c:v>
                </c:pt>
              </c:numCache>
            </c:numRef>
          </c:val>
          <c:smooth val="0"/>
          <c:extLst>
            <c:ext xmlns:c16="http://schemas.microsoft.com/office/drawing/2014/chart" uri="{C3380CC4-5D6E-409C-BE32-E72D297353CC}">
              <c16:uniqueId val="{00000001-DF16-4616-928B-7C488D5E4209}"/>
            </c:ext>
          </c:extLst>
        </c:ser>
        <c:dLbls>
          <c:showLegendKey val="0"/>
          <c:showVal val="0"/>
          <c:showCatName val="0"/>
          <c:showSerName val="0"/>
          <c:showPercent val="0"/>
          <c:showBubbleSize val="0"/>
        </c:dLbls>
        <c:smooth val="0"/>
        <c:axId val="178117248"/>
        <c:axId val="178119040"/>
      </c:lineChart>
      <c:catAx>
        <c:axId val="178117248"/>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8119040"/>
        <c:crosses val="autoZero"/>
        <c:auto val="1"/>
        <c:lblAlgn val="ctr"/>
        <c:lblOffset val="100"/>
        <c:tickLblSkip val="3"/>
        <c:noMultiLvlLbl val="0"/>
      </c:catAx>
      <c:valAx>
        <c:axId val="178119040"/>
        <c:scaling>
          <c:orientation val="minMax"/>
          <c:max val="10000"/>
        </c:scaling>
        <c:delete val="0"/>
        <c:axPos val="l"/>
        <c:majorGridlines/>
        <c:numFmt formatCode="#,##0" sourceLinked="0"/>
        <c:majorTickMark val="out"/>
        <c:minorTickMark val="none"/>
        <c:tickLblPos val="nextTo"/>
        <c:crossAx val="178117248"/>
        <c:crosses val="autoZero"/>
        <c:crossBetween val="midCat"/>
        <c:majorUnit val="1000"/>
      </c:valAx>
    </c:plotArea>
    <c:legend>
      <c:legendPos val="b"/>
      <c:layout>
        <c:manualLayout>
          <c:xMode val="edge"/>
          <c:yMode val="edge"/>
          <c:x val="3.3637236904745648E-4"/>
          <c:y val="0.92854108037939298"/>
          <c:w val="0.30619938707837741"/>
          <c:h val="7.145891962060699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529323178864935E-2"/>
          <c:y val="4.5121153545217417E-2"/>
          <c:w val="0.89224233036444212"/>
          <c:h val="0.81234813354603552"/>
        </c:manualLayout>
      </c:layout>
      <c:lineChart>
        <c:grouping val="standard"/>
        <c:varyColors val="0"/>
        <c:ser>
          <c:idx val="0"/>
          <c:order val="0"/>
          <c:tx>
            <c:strRef>
              <c:f>'12.1'!$H$6:$I$6</c:f>
              <c:strCache>
                <c:ptCount val="1"/>
                <c:pt idx="0">
                  <c:v>Zemní plyn</c:v>
                </c:pt>
              </c:strCache>
            </c:strRef>
          </c:tx>
          <c:spPr>
            <a:ln>
              <a:solidFill>
                <a:schemeClr val="tx2"/>
              </a:solidFill>
            </a:ln>
          </c:spPr>
          <c:marker>
            <c:symbol val="none"/>
          </c:marker>
          <c:cat>
            <c:numRef>
              <c:f>'12.1'!$A$8:$A$77</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'12.1'!$H$8:$H$77</c:f>
              <c:numCache>
                <c:formatCode>0.0</c:formatCode>
                <c:ptCount val="70"/>
                <c:pt idx="0">
                  <c:v>6.03</c:v>
                </c:pt>
                <c:pt idx="1">
                  <c:v>7.05</c:v>
                </c:pt>
                <c:pt idx="2">
                  <c:v>8.3000000000000007</c:v>
                </c:pt>
                <c:pt idx="3">
                  <c:v>8.1</c:v>
                </c:pt>
                <c:pt idx="4">
                  <c:v>7.2</c:v>
                </c:pt>
                <c:pt idx="5">
                  <c:v>5.7</c:v>
                </c:pt>
                <c:pt idx="6">
                  <c:v>3.9</c:v>
                </c:pt>
                <c:pt idx="7">
                  <c:v>5.21</c:v>
                </c:pt>
                <c:pt idx="8">
                  <c:v>3.96</c:v>
                </c:pt>
                <c:pt idx="9">
                  <c:v>5.2</c:v>
                </c:pt>
                <c:pt idx="10">
                  <c:v>4.4000000000000004</c:v>
                </c:pt>
                <c:pt idx="11">
                  <c:v>5.76</c:v>
                </c:pt>
                <c:pt idx="12">
                  <c:v>6.5</c:v>
                </c:pt>
                <c:pt idx="13">
                  <c:v>7.35</c:v>
                </c:pt>
                <c:pt idx="14">
                  <c:v>6.9</c:v>
                </c:pt>
                <c:pt idx="15">
                  <c:v>8.34</c:v>
                </c:pt>
                <c:pt idx="16">
                  <c:v>9.3800000000000008</c:v>
                </c:pt>
                <c:pt idx="17">
                  <c:v>11.38</c:v>
                </c:pt>
                <c:pt idx="18">
                  <c:v>13.02</c:v>
                </c:pt>
                <c:pt idx="19">
                  <c:v>15.2</c:v>
                </c:pt>
                <c:pt idx="20">
                  <c:v>19.100000000000001</c:v>
                </c:pt>
                <c:pt idx="21">
                  <c:v>20.9</c:v>
                </c:pt>
                <c:pt idx="22">
                  <c:v>24.9</c:v>
                </c:pt>
                <c:pt idx="23">
                  <c:v>22.2</c:v>
                </c:pt>
                <c:pt idx="24">
                  <c:v>25.4</c:v>
                </c:pt>
                <c:pt idx="25">
                  <c:v>27.06</c:v>
                </c:pt>
                <c:pt idx="26">
                  <c:v>28.3</c:v>
                </c:pt>
                <c:pt idx="27">
                  <c:v>23.11</c:v>
                </c:pt>
                <c:pt idx="28">
                  <c:v>26.48</c:v>
                </c:pt>
                <c:pt idx="29">
                  <c:v>32.68</c:v>
                </c:pt>
                <c:pt idx="30">
                  <c:v>24.73995</c:v>
                </c:pt>
                <c:pt idx="31">
                  <c:v>29.704000000000001</c:v>
                </c:pt>
                <c:pt idx="32">
                  <c:v>24.391999999999999</c:v>
                </c:pt>
                <c:pt idx="33">
                  <c:v>30.285</c:v>
                </c:pt>
                <c:pt idx="34">
                  <c:v>30.073780000000003</c:v>
                </c:pt>
                <c:pt idx="35">
                  <c:v>31.4864</c:v>
                </c:pt>
                <c:pt idx="36">
                  <c:v>29.11</c:v>
                </c:pt>
                <c:pt idx="37">
                  <c:v>42.55</c:v>
                </c:pt>
                <c:pt idx="38">
                  <c:v>42.1</c:v>
                </c:pt>
                <c:pt idx="39">
                  <c:v>43.93</c:v>
                </c:pt>
                <c:pt idx="40">
                  <c:v>58.46</c:v>
                </c:pt>
                <c:pt idx="41">
                  <c:v>59.26</c:v>
                </c:pt>
                <c:pt idx="42">
                  <c:v>57.08</c:v>
                </c:pt>
                <c:pt idx="43">
                  <c:v>56.131</c:v>
                </c:pt>
                <c:pt idx="44">
                  <c:v>59.042999999999999</c:v>
                </c:pt>
                <c:pt idx="45">
                  <c:v>62.360999999999997</c:v>
                </c:pt>
                <c:pt idx="46">
                  <c:v>62.313000000000002</c:v>
                </c:pt>
                <c:pt idx="47">
                  <c:v>63.356000000000002</c:v>
                </c:pt>
                <c:pt idx="48">
                  <c:v>61.67</c:v>
                </c:pt>
                <c:pt idx="49">
                  <c:v>56.896000000000001</c:v>
                </c:pt>
                <c:pt idx="50">
                  <c:v>67.638999999999996</c:v>
                </c:pt>
                <c:pt idx="51">
                  <c:v>49.9</c:v>
                </c:pt>
                <c:pt idx="52">
                  <c:v>50.8</c:v>
                </c:pt>
                <c:pt idx="53">
                  <c:v>57.2</c:v>
                </c:pt>
                <c:pt idx="54">
                  <c:v>57.3</c:v>
                </c:pt>
                <c:pt idx="55">
                  <c:v>52.8</c:v>
                </c:pt>
                <c:pt idx="56">
                  <c:v>61.6</c:v>
                </c:pt>
                <c:pt idx="57">
                  <c:v>47.333075975303558</c:v>
                </c:pt>
                <c:pt idx="58">
                  <c:v>44.959295144984566</c:v>
                </c:pt>
                <c:pt idx="59">
                  <c:v>42.621557004484409</c:v>
                </c:pt>
                <c:pt idx="60">
                  <c:v>49.288893022251862</c:v>
                </c:pt>
                <c:pt idx="61">
                  <c:v>54.886108595098101</c:v>
                </c:pt>
                <c:pt idx="62">
                  <c:v>55.898593761343584</c:v>
                </c:pt>
                <c:pt idx="63">
                  <c:v>50.803541216034226</c:v>
                </c:pt>
                <c:pt idx="64">
                  <c:v>47.306818891744392</c:v>
                </c:pt>
                <c:pt idx="65">
                  <c:v>55.065441922179161</c:v>
                </c:pt>
                <c:pt idx="66">
                  <c:v>44.045334403713248</c:v>
                </c:pt>
                <c:pt idx="67">
                  <c:v>41.449790897036067</c:v>
                </c:pt>
                <c:pt idx="68">
                  <c:v>45.945931301432687</c:v>
                </c:pt>
                <c:pt idx="69">
                  <c:v>41.847308143966082</c:v>
                </c:pt>
              </c:numCache>
            </c:numRef>
          </c:val>
          <c:smooth val="0"/>
          <c:extLst>
            <c:ext xmlns:c16="http://schemas.microsoft.com/office/drawing/2014/chart" uri="{C3380CC4-5D6E-409C-BE32-E72D297353CC}">
              <c16:uniqueId val="{00000000-DA44-45E8-AFA2-F98A41E3E246}"/>
            </c:ext>
          </c:extLst>
        </c:ser>
        <c:dLbls>
          <c:showLegendKey val="0"/>
          <c:showVal val="0"/>
          <c:showCatName val="0"/>
          <c:showSerName val="0"/>
          <c:showPercent val="0"/>
          <c:showBubbleSize val="0"/>
        </c:dLbls>
        <c:smooth val="0"/>
        <c:axId val="177750784"/>
        <c:axId val="177752320"/>
      </c:lineChart>
      <c:catAx>
        <c:axId val="177750784"/>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7752320"/>
        <c:crosses val="autoZero"/>
        <c:auto val="1"/>
        <c:lblAlgn val="ctr"/>
        <c:lblOffset val="100"/>
        <c:tickLblSkip val="3"/>
        <c:noMultiLvlLbl val="0"/>
      </c:catAx>
      <c:valAx>
        <c:axId val="177752320"/>
        <c:scaling>
          <c:orientation val="minMax"/>
          <c:max val="70"/>
        </c:scaling>
        <c:delete val="0"/>
        <c:axPos val="l"/>
        <c:majorGridlines/>
        <c:numFmt formatCode="#,##0" sourceLinked="0"/>
        <c:majorTickMark val="out"/>
        <c:minorTickMark val="none"/>
        <c:tickLblPos val="nextTo"/>
        <c:crossAx val="177750784"/>
        <c:crosses val="autoZero"/>
        <c:crossBetween val="midCat"/>
        <c:majorUnit val="1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25838070451734E-2"/>
          <c:y val="4.5902934860415183E-2"/>
          <c:w val="0.88962396748033645"/>
          <c:h val="0.7857034597947985"/>
        </c:manualLayout>
      </c:layout>
      <c:lineChart>
        <c:grouping val="standard"/>
        <c:varyColors val="0"/>
        <c:ser>
          <c:idx val="1"/>
          <c:order val="0"/>
          <c:tx>
            <c:strRef>
              <c:f>'12.1'!$G$7</c:f>
              <c:strCache>
                <c:ptCount val="1"/>
                <c:pt idx="0">
                  <c:v>Počet zákazníků v plynárenské soustavě</c:v>
                </c:pt>
              </c:strCache>
            </c:strRef>
          </c:tx>
          <c:spPr>
            <a:ln>
              <a:solidFill>
                <a:schemeClr val="tx2"/>
              </a:solidFill>
            </a:ln>
          </c:spPr>
          <c:marker>
            <c:symbol val="none"/>
          </c:marker>
          <c:cat>
            <c:numRef>
              <c:f>'12.1'!$A$8:$A$77</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'12.1'!$G$8:$G$77</c:f>
              <c:numCache>
                <c:formatCode>#,##0</c:formatCode>
                <c:ptCount val="70"/>
                <c:pt idx="0">
                  <c:v>5256</c:v>
                </c:pt>
                <c:pt idx="1">
                  <c:v>5987</c:v>
                </c:pt>
                <c:pt idx="2">
                  <c:v>7105</c:v>
                </c:pt>
                <c:pt idx="3">
                  <c:v>10287</c:v>
                </c:pt>
                <c:pt idx="4">
                  <c:v>14892</c:v>
                </c:pt>
                <c:pt idx="5">
                  <c:v>19021</c:v>
                </c:pt>
                <c:pt idx="6">
                  <c:v>22853</c:v>
                </c:pt>
                <c:pt idx="7">
                  <c:v>26283</c:v>
                </c:pt>
                <c:pt idx="8">
                  <c:v>28424</c:v>
                </c:pt>
                <c:pt idx="9">
                  <c:v>31901</c:v>
                </c:pt>
                <c:pt idx="10">
                  <c:v>36123</c:v>
                </c:pt>
                <c:pt idx="11">
                  <c:v>39717</c:v>
                </c:pt>
                <c:pt idx="12">
                  <c:v>43308</c:v>
                </c:pt>
                <c:pt idx="13">
                  <c:v>48351</c:v>
                </c:pt>
                <c:pt idx="14">
                  <c:v>60818</c:v>
                </c:pt>
                <c:pt idx="15">
                  <c:v>74529</c:v>
                </c:pt>
                <c:pt idx="16">
                  <c:v>96718</c:v>
                </c:pt>
                <c:pt idx="17">
                  <c:v>127621</c:v>
                </c:pt>
                <c:pt idx="18">
                  <c:v>169462</c:v>
                </c:pt>
                <c:pt idx="19">
                  <c:v>221695</c:v>
                </c:pt>
                <c:pt idx="20">
                  <c:v>267219</c:v>
                </c:pt>
                <c:pt idx="21">
                  <c:v>327903</c:v>
                </c:pt>
                <c:pt idx="22">
                  <c:v>398080</c:v>
                </c:pt>
                <c:pt idx="23">
                  <c:v>472402</c:v>
                </c:pt>
                <c:pt idx="24">
                  <c:v>560875</c:v>
                </c:pt>
                <c:pt idx="25">
                  <c:v>758964</c:v>
                </c:pt>
                <c:pt idx="26">
                  <c:v>829673</c:v>
                </c:pt>
                <c:pt idx="27">
                  <c:v>857475</c:v>
                </c:pt>
                <c:pt idx="28">
                  <c:v>975391</c:v>
                </c:pt>
                <c:pt idx="29">
                  <c:v>1052604</c:v>
                </c:pt>
                <c:pt idx="30">
                  <c:v>1249146</c:v>
                </c:pt>
                <c:pt idx="31">
                  <c:v>1259133</c:v>
                </c:pt>
                <c:pt idx="32">
                  <c:v>1330907</c:v>
                </c:pt>
                <c:pt idx="33">
                  <c:v>1349258</c:v>
                </c:pt>
                <c:pt idx="34">
                  <c:v>1661824</c:v>
                </c:pt>
                <c:pt idx="35">
                  <c:v>1761240</c:v>
                </c:pt>
                <c:pt idx="36">
                  <c:v>1820752</c:v>
                </c:pt>
                <c:pt idx="37">
                  <c:v>1848471</c:v>
                </c:pt>
                <c:pt idx="38">
                  <c:v>1918896</c:v>
                </c:pt>
                <c:pt idx="39">
                  <c:v>2103695</c:v>
                </c:pt>
                <c:pt idx="40">
                  <c:v>2276683</c:v>
                </c:pt>
                <c:pt idx="41">
                  <c:v>2376002</c:v>
                </c:pt>
                <c:pt idx="42">
                  <c:v>2469587</c:v>
                </c:pt>
                <c:pt idx="43">
                  <c:v>2531808</c:v>
                </c:pt>
                <c:pt idx="44">
                  <c:v>2601210</c:v>
                </c:pt>
                <c:pt idx="45">
                  <c:v>2654204</c:v>
                </c:pt>
                <c:pt idx="46">
                  <c:v>2692523</c:v>
                </c:pt>
                <c:pt idx="47">
                  <c:v>2737730</c:v>
                </c:pt>
                <c:pt idx="48">
                  <c:v>2771690</c:v>
                </c:pt>
                <c:pt idx="49">
                  <c:v>2805705</c:v>
                </c:pt>
                <c:pt idx="50">
                  <c:v>2823102</c:v>
                </c:pt>
                <c:pt idx="51">
                  <c:v>2845429</c:v>
                </c:pt>
                <c:pt idx="52">
                  <c:v>2864576</c:v>
                </c:pt>
                <c:pt idx="53">
                  <c:v>2871547</c:v>
                </c:pt>
                <c:pt idx="54">
                  <c:v>2870634</c:v>
                </c:pt>
                <c:pt idx="55">
                  <c:v>2869023</c:v>
                </c:pt>
                <c:pt idx="56">
                  <c:v>2868083</c:v>
                </c:pt>
                <c:pt idx="57">
                  <c:v>2860345</c:v>
                </c:pt>
                <c:pt idx="58">
                  <c:v>2849162</c:v>
                </c:pt>
                <c:pt idx="59">
                  <c:v>2844334</c:v>
                </c:pt>
                <c:pt idx="60">
                  <c:v>2840473</c:v>
                </c:pt>
                <c:pt idx="61">
                  <c:v>2844257</c:v>
                </c:pt>
                <c:pt idx="62">
                  <c:v>2840619</c:v>
                </c:pt>
                <c:pt idx="63">
                  <c:v>2834509</c:v>
                </c:pt>
                <c:pt idx="64">
                  <c:v>2829132</c:v>
                </c:pt>
                <c:pt idx="65">
                  <c:v>2820013</c:v>
                </c:pt>
                <c:pt idx="66">
                  <c:v>2781284</c:v>
                </c:pt>
                <c:pt idx="67">
                  <c:v>2752442</c:v>
                </c:pt>
                <c:pt idx="68">
                  <c:v>2727457</c:v>
                </c:pt>
                <c:pt idx="69">
                  <c:v>2702400</c:v>
                </c:pt>
              </c:numCache>
            </c:numRef>
          </c:val>
          <c:smooth val="0"/>
          <c:extLst>
            <c:ext xmlns:c16="http://schemas.microsoft.com/office/drawing/2014/chart" uri="{C3380CC4-5D6E-409C-BE32-E72D297353CC}">
              <c16:uniqueId val="{00000001-6AE5-45FA-87F8-0602B1E34E72}"/>
            </c:ext>
          </c:extLst>
        </c:ser>
        <c:dLbls>
          <c:showLegendKey val="0"/>
          <c:showVal val="0"/>
          <c:showCatName val="0"/>
          <c:showSerName val="0"/>
          <c:showPercent val="0"/>
          <c:showBubbleSize val="0"/>
        </c:dLbls>
        <c:smooth val="0"/>
        <c:axId val="177764992"/>
        <c:axId val="177787264"/>
      </c:lineChart>
      <c:catAx>
        <c:axId val="17776499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7787264"/>
        <c:crosses val="autoZero"/>
        <c:auto val="1"/>
        <c:lblAlgn val="ctr"/>
        <c:lblOffset val="100"/>
        <c:tickLblSkip val="3"/>
        <c:noMultiLvlLbl val="0"/>
      </c:catAx>
      <c:valAx>
        <c:axId val="177787264"/>
        <c:scaling>
          <c:orientation val="minMax"/>
          <c:max val="3000000"/>
          <c:min val="0"/>
        </c:scaling>
        <c:delete val="0"/>
        <c:axPos val="l"/>
        <c:majorGridlines/>
        <c:numFmt formatCode="#,##0" sourceLinked="0"/>
        <c:majorTickMark val="out"/>
        <c:minorTickMark val="none"/>
        <c:tickLblPos val="nextTo"/>
        <c:crossAx val="177764992"/>
        <c:crosses val="autoZero"/>
        <c:crossBetween val="midCat"/>
        <c:majorUnit val="5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822942234780537E-2"/>
          <c:y val="1.8369893544328858E-2"/>
          <c:w val="0.94826989717962351"/>
          <c:h val="0.78564127424537"/>
        </c:manualLayout>
      </c:layout>
      <c:barChart>
        <c:barDir val="col"/>
        <c:grouping val="stacked"/>
        <c:varyColors val="0"/>
        <c:ser>
          <c:idx val="0"/>
          <c:order val="0"/>
          <c:tx>
            <c:strRef>
              <c:f>'12.2'!$U$91</c:f>
              <c:strCache>
                <c:ptCount val="1"/>
                <c:pt idx="0">
                  <c:v>VO</c:v>
                </c:pt>
              </c:strCache>
            </c:strRef>
          </c:tx>
          <c:spPr>
            <a:solidFill>
              <a:schemeClr val="tx2"/>
            </a:solidFill>
            <a:ln>
              <a:noFill/>
            </a:ln>
          </c:spPr>
          <c:invertIfNegative val="0"/>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'12.2'!$U$92:$U$161</c:f>
              <c:numCache>
                <c:formatCode>#\ ##0.0</c:formatCode>
                <c:ptCount val="70"/>
                <c:pt idx="0">
                  <c:v>86.028999999999996</c:v>
                </c:pt>
                <c:pt idx="1">
                  <c:v>542.10500000000013</c:v>
                </c:pt>
                <c:pt idx="2">
                  <c:v>784.39400000000012</c:v>
                </c:pt>
                <c:pt idx="3">
                  <c:v>970.01900000000001</c:v>
                </c:pt>
                <c:pt idx="4">
                  <c:v>925.45500000000004</c:v>
                </c:pt>
                <c:pt idx="5">
                  <c:v>910.54900000000009</c:v>
                </c:pt>
                <c:pt idx="6">
                  <c:v>705.86200000000008</c:v>
                </c:pt>
                <c:pt idx="7">
                  <c:v>627.048</c:v>
                </c:pt>
                <c:pt idx="8">
                  <c:v>556.42899999999997</c:v>
                </c:pt>
                <c:pt idx="9">
                  <c:v>435.41600000000005</c:v>
                </c:pt>
                <c:pt idx="10">
                  <c:v>473.416</c:v>
                </c:pt>
                <c:pt idx="11">
                  <c:v>523.56400000000008</c:v>
                </c:pt>
                <c:pt idx="12">
                  <c:v>619.36599999999999</c:v>
                </c:pt>
                <c:pt idx="13">
                  <c:v>658.19499999999994</c:v>
                </c:pt>
                <c:pt idx="14">
                  <c:v>701.31799999999998</c:v>
                </c:pt>
                <c:pt idx="15">
                  <c:v>713.05200000000002</c:v>
                </c:pt>
                <c:pt idx="16">
                  <c:v>729.47899999999993</c:v>
                </c:pt>
                <c:pt idx="17">
                  <c:v>709.19799999999998</c:v>
                </c:pt>
                <c:pt idx="18">
                  <c:v>810.18100000000004</c:v>
                </c:pt>
                <c:pt idx="19">
                  <c:v>1102.17</c:v>
                </c:pt>
                <c:pt idx="20">
                  <c:v>1286.1320000000001</c:v>
                </c:pt>
                <c:pt idx="21">
                  <c:v>1512.6179999999999</c:v>
                </c:pt>
                <c:pt idx="22">
                  <c:v>1723.999</c:v>
                </c:pt>
                <c:pt idx="23">
                  <c:v>2101.6489999999999</c:v>
                </c:pt>
                <c:pt idx="24">
                  <c:v>2346.174</c:v>
                </c:pt>
                <c:pt idx="25">
                  <c:v>2442.0149999999999</c:v>
                </c:pt>
                <c:pt idx="26">
                  <c:v>2764.221</c:v>
                </c:pt>
                <c:pt idx="27">
                  <c:v>3116.277</c:v>
                </c:pt>
                <c:pt idx="28">
                  <c:v>3167.6729999999998</c:v>
                </c:pt>
                <c:pt idx="29">
                  <c:v>3133.9350000000004</c:v>
                </c:pt>
                <c:pt idx="30">
                  <c:v>3343.5460000000003</c:v>
                </c:pt>
                <c:pt idx="31">
                  <c:v>3445.0619999999999</c:v>
                </c:pt>
                <c:pt idx="32">
                  <c:v>3601.556</c:v>
                </c:pt>
                <c:pt idx="33">
                  <c:v>4031.2640000000001</c:v>
                </c:pt>
                <c:pt idx="34">
                  <c:v>4137.4809999999998</c:v>
                </c:pt>
                <c:pt idx="35">
                  <c:v>3660.4679999999998</c:v>
                </c:pt>
                <c:pt idx="36">
                  <c:v>3332.2429999999999</c:v>
                </c:pt>
                <c:pt idx="37">
                  <c:v>3126.8989999999999</c:v>
                </c:pt>
                <c:pt idx="38">
                  <c:v>2894.4720000000002</c:v>
                </c:pt>
                <c:pt idx="39">
                  <c:v>3195.3206611795772</c:v>
                </c:pt>
                <c:pt idx="40">
                  <c:v>3378.2212324823945</c:v>
                </c:pt>
                <c:pt idx="41">
                  <c:v>3458.9</c:v>
                </c:pt>
                <c:pt idx="42">
                  <c:v>3361.5</c:v>
                </c:pt>
                <c:pt idx="43">
                  <c:v>3486.8</c:v>
                </c:pt>
                <c:pt idx="44">
                  <c:v>3605.2</c:v>
                </c:pt>
                <c:pt idx="45">
                  <c:v>3586.7</c:v>
                </c:pt>
                <c:pt idx="46">
                  <c:v>3115.7</c:v>
                </c:pt>
                <c:pt idx="47">
                  <c:v>3016.1</c:v>
                </c:pt>
                <c:pt idx="48">
                  <c:v>3089.1</c:v>
                </c:pt>
                <c:pt idx="49">
                  <c:v>4298</c:v>
                </c:pt>
                <c:pt idx="50">
                  <c:v>4210.2</c:v>
                </c:pt>
                <c:pt idx="51">
                  <c:v>4003.4</c:v>
                </c:pt>
                <c:pt idx="52">
                  <c:v>3984.7231644731714</c:v>
                </c:pt>
                <c:pt idx="53">
                  <c:v>3421.4794389663225</c:v>
                </c:pt>
                <c:pt idx="54">
                  <c:v>3650.0375800403813</c:v>
                </c:pt>
                <c:pt idx="55">
                  <c:v>3544.5177146528308</c:v>
                </c:pt>
                <c:pt idx="56">
                  <c:v>3542.7413316356624</c:v>
                </c:pt>
                <c:pt idx="57">
                  <c:v>3627.3230662095111</c:v>
                </c:pt>
                <c:pt idx="58">
                  <c:v>3410.3972052618806</c:v>
                </c:pt>
                <c:pt idx="59">
                  <c:v>3522.7616740966923</c:v>
                </c:pt>
                <c:pt idx="60">
                  <c:v>3836.3584581271775</c:v>
                </c:pt>
                <c:pt idx="61">
                  <c:v>3847.7460000000001</c:v>
                </c:pt>
                <c:pt idx="62">
                  <c:v>3854.9198167295876</c:v>
                </c:pt>
                <c:pt idx="63">
                  <c:v>4200.7408816692532</c:v>
                </c:pt>
                <c:pt idx="64">
                  <c:v>4268.3097902267627</c:v>
                </c:pt>
                <c:pt idx="65">
                  <c:v>4565.6943918051602</c:v>
                </c:pt>
                <c:pt idx="66">
                  <c:v>3611.2389207220158</c:v>
                </c:pt>
                <c:pt idx="67">
                  <c:v>3258.036555283682</c:v>
                </c:pt>
                <c:pt idx="68">
                  <c:v>3312.9956936588901</c:v>
                </c:pt>
                <c:pt idx="69">
                  <c:v>3424.5161377256272</c:v>
                </c:pt>
              </c:numCache>
            </c:numRef>
          </c:val>
          <c:extLst>
            <c:ext xmlns:c16="http://schemas.microsoft.com/office/drawing/2014/chart" uri="{C3380CC4-5D6E-409C-BE32-E72D297353CC}">
              <c16:uniqueId val="{00000000-0750-4F36-BC11-65A39A45546E}"/>
            </c:ext>
          </c:extLst>
        </c:ser>
        <c:ser>
          <c:idx val="1"/>
          <c:order val="1"/>
          <c:tx>
            <c:strRef>
              <c:f>'12.2'!$V$91</c:f>
              <c:strCache>
                <c:ptCount val="1"/>
                <c:pt idx="0">
                  <c:v>SO</c:v>
                </c:pt>
              </c:strCache>
            </c:strRef>
          </c:tx>
          <c:spPr>
            <a:solidFill>
              <a:schemeClr val="accent5"/>
            </a:solidFill>
            <a:ln>
              <a:noFill/>
            </a:ln>
          </c:spPr>
          <c:invertIfNegative val="0"/>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'12.2'!$V$92:$V$161</c:f>
              <c:numCache>
                <c:formatCode>#\ ##0.0</c:formatCode>
                <c:ptCount val="70"/>
                <c:pt idx="0">
                  <c:v>0</c:v>
                </c:pt>
                <c:pt idx="1">
                  <c:v>0.66100000000000003</c:v>
                </c:pt>
                <c:pt idx="2">
                  <c:v>0.28100000000000003</c:v>
                </c:pt>
                <c:pt idx="3">
                  <c:v>0.24099999999999999</c:v>
                </c:pt>
                <c:pt idx="4">
                  <c:v>0.189</c:v>
                </c:pt>
                <c:pt idx="5">
                  <c:v>0.22800000000000001</c:v>
                </c:pt>
                <c:pt idx="6">
                  <c:v>0.13600000000000001</c:v>
                </c:pt>
                <c:pt idx="7">
                  <c:v>0.92800000000000005</c:v>
                </c:pt>
                <c:pt idx="8">
                  <c:v>1.216</c:v>
                </c:pt>
                <c:pt idx="9">
                  <c:v>1.258</c:v>
                </c:pt>
                <c:pt idx="10">
                  <c:v>2.383</c:v>
                </c:pt>
                <c:pt idx="11">
                  <c:v>36.781999999999996</c:v>
                </c:pt>
                <c:pt idx="12">
                  <c:v>61.588999999999999</c:v>
                </c:pt>
                <c:pt idx="13">
                  <c:v>84.786000000000001</c:v>
                </c:pt>
                <c:pt idx="14">
                  <c:v>107.065</c:v>
                </c:pt>
                <c:pt idx="15">
                  <c:v>110.63200000000001</c:v>
                </c:pt>
                <c:pt idx="16">
                  <c:v>123.17400000000001</c:v>
                </c:pt>
                <c:pt idx="17">
                  <c:v>149.249</c:v>
                </c:pt>
                <c:pt idx="18">
                  <c:v>171.696</c:v>
                </c:pt>
                <c:pt idx="19">
                  <c:v>199.98599999999999</c:v>
                </c:pt>
                <c:pt idx="20">
                  <c:v>348.99599999999998</c:v>
                </c:pt>
                <c:pt idx="21">
                  <c:v>294.36200000000002</c:v>
                </c:pt>
                <c:pt idx="22">
                  <c:v>369.92099999999999</c:v>
                </c:pt>
                <c:pt idx="23">
                  <c:v>428.64299999999997</c:v>
                </c:pt>
                <c:pt idx="24">
                  <c:v>517.43200000000002</c:v>
                </c:pt>
                <c:pt idx="25">
                  <c:v>548.09500000000003</c:v>
                </c:pt>
                <c:pt idx="26">
                  <c:v>632.73</c:v>
                </c:pt>
                <c:pt idx="27">
                  <c:v>695.476</c:v>
                </c:pt>
                <c:pt idx="28">
                  <c:v>795.34299999999996</c:v>
                </c:pt>
                <c:pt idx="29">
                  <c:v>902.60799999999995</c:v>
                </c:pt>
                <c:pt idx="30">
                  <c:v>981.452</c:v>
                </c:pt>
                <c:pt idx="31">
                  <c:v>1111.9970000000001</c:v>
                </c:pt>
                <c:pt idx="32">
                  <c:v>1165.7180000000001</c:v>
                </c:pt>
                <c:pt idx="33">
                  <c:v>1272.5329999999999</c:v>
                </c:pt>
                <c:pt idx="34">
                  <c:v>1393.7249999999999</c:v>
                </c:pt>
                <c:pt idx="35">
                  <c:v>1471.5340000000001</c:v>
                </c:pt>
                <c:pt idx="36">
                  <c:v>1530.069</c:v>
                </c:pt>
                <c:pt idx="37">
                  <c:v>1796.329</c:v>
                </c:pt>
                <c:pt idx="38">
                  <c:v>1841.585</c:v>
                </c:pt>
                <c:pt idx="39">
                  <c:v>2065.7793388204236</c:v>
                </c:pt>
                <c:pt idx="40">
                  <c:v>2427.778767517606</c:v>
                </c:pt>
                <c:pt idx="41">
                  <c:v>2419.1</c:v>
                </c:pt>
                <c:pt idx="42">
                  <c:v>2400.5</c:v>
                </c:pt>
                <c:pt idx="43">
                  <c:v>2262.6</c:v>
                </c:pt>
                <c:pt idx="44">
                  <c:v>1939.3</c:v>
                </c:pt>
                <c:pt idx="45">
                  <c:v>2141.2000000000003</c:v>
                </c:pt>
                <c:pt idx="46">
                  <c:v>2367.9000000000005</c:v>
                </c:pt>
                <c:pt idx="47">
                  <c:v>2416.4</c:v>
                </c:pt>
                <c:pt idx="48">
                  <c:v>2366.3000000000002</c:v>
                </c:pt>
                <c:pt idx="49">
                  <c:v>989</c:v>
                </c:pt>
                <c:pt idx="50">
                  <c:v>902.1</c:v>
                </c:pt>
                <c:pt idx="51">
                  <c:v>864.4</c:v>
                </c:pt>
                <c:pt idx="52">
                  <c:v>854.11407464562694</c:v>
                </c:pt>
                <c:pt idx="53">
                  <c:v>821.74527779024334</c:v>
                </c:pt>
                <c:pt idx="54">
                  <c:v>881.00375173941723</c:v>
                </c:pt>
                <c:pt idx="55">
                  <c:v>782.88388973771578</c:v>
                </c:pt>
                <c:pt idx="56">
                  <c:v>801.4332508011305</c:v>
                </c:pt>
                <c:pt idx="57">
                  <c:v>819.14445046701451</c:v>
                </c:pt>
                <c:pt idx="58">
                  <c:v>712.95665283609333</c:v>
                </c:pt>
                <c:pt idx="59">
                  <c:v>740.54716276384522</c:v>
                </c:pt>
                <c:pt idx="60">
                  <c:v>801.51180511781627</c:v>
                </c:pt>
                <c:pt idx="61">
                  <c:v>905.81100000000015</c:v>
                </c:pt>
                <c:pt idx="62">
                  <c:v>802.31710169693304</c:v>
                </c:pt>
                <c:pt idx="63">
                  <c:v>837.95548207248396</c:v>
                </c:pt>
                <c:pt idx="64">
                  <c:v>840.41028830097571</c:v>
                </c:pt>
                <c:pt idx="65">
                  <c:v>913.96704959776309</c:v>
                </c:pt>
                <c:pt idx="66">
                  <c:v>739.73007220825252</c:v>
                </c:pt>
                <c:pt idx="67">
                  <c:v>665.73347336373456</c:v>
                </c:pt>
                <c:pt idx="68">
                  <c:v>673.26267077670502</c:v>
                </c:pt>
                <c:pt idx="69">
                  <c:v>712.53852456662992</c:v>
                </c:pt>
              </c:numCache>
            </c:numRef>
          </c:val>
          <c:extLst>
            <c:ext xmlns:c16="http://schemas.microsoft.com/office/drawing/2014/chart" uri="{C3380CC4-5D6E-409C-BE32-E72D297353CC}">
              <c16:uniqueId val="{00000001-0750-4F36-BC11-65A39A45546E}"/>
            </c:ext>
          </c:extLst>
        </c:ser>
        <c:ser>
          <c:idx val="2"/>
          <c:order val="2"/>
          <c:tx>
            <c:strRef>
              <c:f>'12.2'!$W$91</c:f>
              <c:strCache>
                <c:ptCount val="1"/>
                <c:pt idx="0">
                  <c:v>MO</c:v>
                </c:pt>
              </c:strCache>
            </c:strRef>
          </c:tx>
          <c:invertIfNegative val="0"/>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'12.2'!$W$92:$W$161</c:f>
              <c:numCache>
                <c:formatCode>#\ ##0.0</c:formatCode>
                <c:ptCount val="70"/>
                <c:pt idx="0">
                  <c:v>0.95</c:v>
                </c:pt>
                <c:pt idx="1">
                  <c:v>0.94399999999999995</c:v>
                </c:pt>
                <c:pt idx="2">
                  <c:v>1.391</c:v>
                </c:pt>
                <c:pt idx="3">
                  <c:v>1.825</c:v>
                </c:pt>
                <c:pt idx="4">
                  <c:v>2.9060000000000001</c:v>
                </c:pt>
                <c:pt idx="5">
                  <c:v>4.726</c:v>
                </c:pt>
                <c:pt idx="6">
                  <c:v>5.7560000000000002</c:v>
                </c:pt>
                <c:pt idx="7">
                  <c:v>6.6550000000000002</c:v>
                </c:pt>
                <c:pt idx="8">
                  <c:v>6.8959999999999999</c:v>
                </c:pt>
                <c:pt idx="9">
                  <c:v>6.4130000000000003</c:v>
                </c:pt>
                <c:pt idx="10">
                  <c:v>6.2619999999999996</c:v>
                </c:pt>
                <c:pt idx="11">
                  <c:v>7.4359999999999999</c:v>
                </c:pt>
                <c:pt idx="12">
                  <c:v>8.9030000000000005</c:v>
                </c:pt>
                <c:pt idx="13">
                  <c:v>12.526999999999999</c:v>
                </c:pt>
                <c:pt idx="14">
                  <c:v>15.772</c:v>
                </c:pt>
                <c:pt idx="15">
                  <c:v>17.777999999999999</c:v>
                </c:pt>
                <c:pt idx="16">
                  <c:v>27.300999999999998</c:v>
                </c:pt>
                <c:pt idx="17">
                  <c:v>37.511000000000003</c:v>
                </c:pt>
                <c:pt idx="18">
                  <c:v>48.957999999999998</c:v>
                </c:pt>
                <c:pt idx="19">
                  <c:v>57.59</c:v>
                </c:pt>
                <c:pt idx="20">
                  <c:v>85.087999999999994</c:v>
                </c:pt>
                <c:pt idx="21">
                  <c:v>83.775999999999996</c:v>
                </c:pt>
                <c:pt idx="22">
                  <c:v>103.21599999999999</c:v>
                </c:pt>
                <c:pt idx="23">
                  <c:v>116.742</c:v>
                </c:pt>
                <c:pt idx="24">
                  <c:v>127.121</c:v>
                </c:pt>
                <c:pt idx="25">
                  <c:v>138.39400000000001</c:v>
                </c:pt>
                <c:pt idx="26">
                  <c:v>149.23400000000001</c:v>
                </c:pt>
                <c:pt idx="27">
                  <c:v>157.73699999999999</c:v>
                </c:pt>
                <c:pt idx="28">
                  <c:v>191.14699999999999</c:v>
                </c:pt>
                <c:pt idx="29">
                  <c:v>214.262</c:v>
                </c:pt>
                <c:pt idx="30">
                  <c:v>250.55699999999999</c:v>
                </c:pt>
                <c:pt idx="31">
                  <c:v>269.57299999999998</c:v>
                </c:pt>
                <c:pt idx="32">
                  <c:v>284.15300000000002</c:v>
                </c:pt>
                <c:pt idx="33">
                  <c:v>312.08999999999997</c:v>
                </c:pt>
                <c:pt idx="34">
                  <c:v>330.35700000000003</c:v>
                </c:pt>
                <c:pt idx="35">
                  <c:v>379.74400000000003</c:v>
                </c:pt>
                <c:pt idx="36">
                  <c:v>362.46699999999998</c:v>
                </c:pt>
                <c:pt idx="37">
                  <c:v>414.10700000000003</c:v>
                </c:pt>
                <c:pt idx="38">
                  <c:v>514.197</c:v>
                </c:pt>
                <c:pt idx="39">
                  <c:v>620.30189915845858</c:v>
                </c:pt>
                <c:pt idx="40">
                  <c:v>765.4217346725984</c:v>
                </c:pt>
                <c:pt idx="41">
                  <c:v>757.02920168364449</c:v>
                </c:pt>
                <c:pt idx="42">
                  <c:v>764.91778542296481</c:v>
                </c:pt>
                <c:pt idx="43">
                  <c:v>837.9247079048298</c:v>
                </c:pt>
                <c:pt idx="44">
                  <c:v>770.19671427957951</c:v>
                </c:pt>
                <c:pt idx="45">
                  <c:v>914.76410962307716</c:v>
                </c:pt>
                <c:pt idx="46">
                  <c:v>987.85</c:v>
                </c:pt>
                <c:pt idx="47">
                  <c:v>1041.3499999999999</c:v>
                </c:pt>
                <c:pt idx="48">
                  <c:v>1025.5</c:v>
                </c:pt>
                <c:pt idx="49">
                  <c:v>1257.2</c:v>
                </c:pt>
                <c:pt idx="50">
                  <c:v>1189</c:v>
                </c:pt>
                <c:pt idx="51">
                  <c:v>1119.4000000000001</c:v>
                </c:pt>
                <c:pt idx="52">
                  <c:v>1157.8821776650411</c:v>
                </c:pt>
                <c:pt idx="53">
                  <c:v>1186.2118893894574</c:v>
                </c:pt>
                <c:pt idx="54">
                  <c:v>1365.4555156325032</c:v>
                </c:pt>
                <c:pt idx="55">
                  <c:v>1159.817389699693</c:v>
                </c:pt>
                <c:pt idx="56">
                  <c:v>1196.6695217189354</c:v>
                </c:pt>
                <c:pt idx="57">
                  <c:v>1204.2424930758923</c:v>
                </c:pt>
                <c:pt idx="58">
                  <c:v>980.63363749940379</c:v>
                </c:pt>
                <c:pt idx="59">
                  <c:v>1057.1634652972291</c:v>
                </c:pt>
                <c:pt idx="60">
                  <c:v>1152.6815890783148</c:v>
                </c:pt>
                <c:pt idx="61">
                  <c:v>1238.7572516670562</c:v>
                </c:pt>
                <c:pt idx="62">
                  <c:v>1117.9152635170003</c:v>
                </c:pt>
                <c:pt idx="63">
                  <c:v>1201.4750959205983</c:v>
                </c:pt>
                <c:pt idx="64">
                  <c:v>1197.7288742469332</c:v>
                </c:pt>
                <c:pt idx="65">
                  <c:v>1309.6872651824956</c:v>
                </c:pt>
                <c:pt idx="66">
                  <c:v>1077.4868795721275</c:v>
                </c:pt>
                <c:pt idx="67">
                  <c:v>974.83789383030057</c:v>
                </c:pt>
                <c:pt idx="68">
                  <c:v>972.2266938103121</c:v>
                </c:pt>
                <c:pt idx="69">
                  <c:v>1063.1851778209193</c:v>
                </c:pt>
              </c:numCache>
            </c:numRef>
          </c:val>
          <c:extLst>
            <c:ext xmlns:c16="http://schemas.microsoft.com/office/drawing/2014/chart" uri="{C3380CC4-5D6E-409C-BE32-E72D297353CC}">
              <c16:uniqueId val="{00000000-3791-4FF4-85EB-B4DD70FF6A7A}"/>
            </c:ext>
          </c:extLst>
        </c:ser>
        <c:ser>
          <c:idx val="3"/>
          <c:order val="3"/>
          <c:tx>
            <c:strRef>
              <c:f>'12.2'!$X$91</c:f>
              <c:strCache>
                <c:ptCount val="1"/>
                <c:pt idx="0">
                  <c:v>DOM</c:v>
                </c:pt>
              </c:strCache>
            </c:strRef>
          </c:tx>
          <c:spPr>
            <a:solidFill>
              <a:srgbClr val="F0948F"/>
            </a:solidFill>
          </c:spPr>
          <c:invertIfNegative val="0"/>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'12.2'!$X$92:$X$161</c:f>
              <c:numCache>
                <c:formatCode>#\ ##0.0</c:formatCode>
                <c:ptCount val="70"/>
                <c:pt idx="0">
                  <c:v>1.2829999999999999</c:v>
                </c:pt>
                <c:pt idx="1">
                  <c:v>1.3480000000000001</c:v>
                </c:pt>
                <c:pt idx="2">
                  <c:v>1.6060000000000001</c:v>
                </c:pt>
                <c:pt idx="3">
                  <c:v>2.601</c:v>
                </c:pt>
                <c:pt idx="4">
                  <c:v>3.9409999999999998</c:v>
                </c:pt>
                <c:pt idx="5">
                  <c:v>6.1790000000000003</c:v>
                </c:pt>
                <c:pt idx="6">
                  <c:v>8.9719999999999995</c:v>
                </c:pt>
                <c:pt idx="7">
                  <c:v>11.096</c:v>
                </c:pt>
                <c:pt idx="8">
                  <c:v>12.391</c:v>
                </c:pt>
                <c:pt idx="9">
                  <c:v>12.481</c:v>
                </c:pt>
                <c:pt idx="10">
                  <c:v>13.462999999999999</c:v>
                </c:pt>
                <c:pt idx="11">
                  <c:v>16.463000000000001</c:v>
                </c:pt>
                <c:pt idx="12">
                  <c:v>19.053999999999998</c:v>
                </c:pt>
                <c:pt idx="13">
                  <c:v>25.227</c:v>
                </c:pt>
                <c:pt idx="14">
                  <c:v>31.823</c:v>
                </c:pt>
                <c:pt idx="15">
                  <c:v>45.415999999999997</c:v>
                </c:pt>
                <c:pt idx="16">
                  <c:v>56.472000000000001</c:v>
                </c:pt>
                <c:pt idx="17">
                  <c:v>79.841999999999999</c:v>
                </c:pt>
                <c:pt idx="18">
                  <c:v>97.881</c:v>
                </c:pt>
                <c:pt idx="19">
                  <c:v>131.67500000000001</c:v>
                </c:pt>
                <c:pt idx="20">
                  <c:v>172.41499999999999</c:v>
                </c:pt>
                <c:pt idx="21">
                  <c:v>199.91900000000001</c:v>
                </c:pt>
                <c:pt idx="22">
                  <c:v>269.738</c:v>
                </c:pt>
                <c:pt idx="23">
                  <c:v>314.03899999999999</c:v>
                </c:pt>
                <c:pt idx="24">
                  <c:v>378.005</c:v>
                </c:pt>
                <c:pt idx="25">
                  <c:v>413.46899999999999</c:v>
                </c:pt>
                <c:pt idx="26">
                  <c:v>492.20800000000003</c:v>
                </c:pt>
                <c:pt idx="27">
                  <c:v>532.79100000000005</c:v>
                </c:pt>
                <c:pt idx="28">
                  <c:v>657.01300000000003</c:v>
                </c:pt>
                <c:pt idx="29">
                  <c:v>763.55</c:v>
                </c:pt>
                <c:pt idx="30">
                  <c:v>829.65599999999995</c:v>
                </c:pt>
                <c:pt idx="31">
                  <c:v>964.61599999999999</c:v>
                </c:pt>
                <c:pt idx="32">
                  <c:v>971.56799999999998</c:v>
                </c:pt>
                <c:pt idx="33">
                  <c:v>1066.0170000000001</c:v>
                </c:pt>
                <c:pt idx="34">
                  <c:v>1144.5930000000001</c:v>
                </c:pt>
                <c:pt idx="35">
                  <c:v>1332.0450000000001</c:v>
                </c:pt>
                <c:pt idx="36">
                  <c:v>1247.8</c:v>
                </c:pt>
                <c:pt idx="37">
                  <c:v>1464.2719999999999</c:v>
                </c:pt>
                <c:pt idx="38">
                  <c:v>1534.2950000000001</c:v>
                </c:pt>
                <c:pt idx="39">
                  <c:v>2045.8981008415412</c:v>
                </c:pt>
                <c:pt idx="40">
                  <c:v>2585.378265327402</c:v>
                </c:pt>
                <c:pt idx="41">
                  <c:v>2602.0707983163556</c:v>
                </c:pt>
                <c:pt idx="42">
                  <c:v>2725.8822145770355</c:v>
                </c:pt>
                <c:pt idx="43">
                  <c:v>2774.57529209517</c:v>
                </c:pt>
                <c:pt idx="44">
                  <c:v>2756.0032857204205</c:v>
                </c:pt>
                <c:pt idx="45">
                  <c:v>3127.7358903769227</c:v>
                </c:pt>
                <c:pt idx="46">
                  <c:v>2963.55</c:v>
                </c:pt>
                <c:pt idx="47">
                  <c:v>3124.0499999999997</c:v>
                </c:pt>
                <c:pt idx="48">
                  <c:v>3076.5</c:v>
                </c:pt>
                <c:pt idx="49">
                  <c:v>2832.1</c:v>
                </c:pt>
                <c:pt idx="50">
                  <c:v>2796.1</c:v>
                </c:pt>
                <c:pt idx="51">
                  <c:v>2494.6999999999998</c:v>
                </c:pt>
                <c:pt idx="52">
                  <c:v>2508.4710456423818</c:v>
                </c:pt>
                <c:pt idx="53">
                  <c:v>2514.4748027285605</c:v>
                </c:pt>
                <c:pt idx="54">
                  <c:v>2905.5226968316251</c:v>
                </c:pt>
                <c:pt idx="55">
                  <c:v>2443.9446972930191</c:v>
                </c:pt>
                <c:pt idx="56">
                  <c:v>2468.9750847144169</c:v>
                </c:pt>
                <c:pt idx="57">
                  <c:v>2473.7386571432867</c:v>
                </c:pt>
                <c:pt idx="58">
                  <c:v>1999.1197194391893</c:v>
                </c:pt>
                <c:pt idx="59">
                  <c:v>2171.1355106019505</c:v>
                </c:pt>
                <c:pt idx="60">
                  <c:v>2368.4610261057092</c:v>
                </c:pt>
                <c:pt idx="61">
                  <c:v>2427.2687824260001</c:v>
                </c:pt>
                <c:pt idx="62">
                  <c:v>2275.6416101114</c:v>
                </c:pt>
                <c:pt idx="63">
                  <c:v>2173.2346050440929</c:v>
                </c:pt>
                <c:pt idx="64">
                  <c:v>2245.5416331866199</c:v>
                </c:pt>
                <c:pt idx="65">
                  <c:v>2518.7158153973664</c:v>
                </c:pt>
                <c:pt idx="66">
                  <c:v>1992.3154175368127</c:v>
                </c:pt>
                <c:pt idx="67">
                  <c:v>1761.9321857068153</c:v>
                </c:pt>
                <c:pt idx="68">
                  <c:v>1731.4849451765174</c:v>
                </c:pt>
                <c:pt idx="69">
                  <c:v>1903.0400242177927</c:v>
                </c:pt>
              </c:numCache>
            </c:numRef>
          </c:val>
          <c:extLst>
            <c:ext xmlns:c16="http://schemas.microsoft.com/office/drawing/2014/chart" uri="{C3380CC4-5D6E-409C-BE32-E72D297353CC}">
              <c16:uniqueId val="{00000001-3791-4FF4-85EB-B4DD70FF6A7A}"/>
            </c:ext>
          </c:extLst>
        </c:ser>
        <c:dLbls>
          <c:showLegendKey val="0"/>
          <c:showVal val="0"/>
          <c:showCatName val="0"/>
          <c:showSerName val="0"/>
          <c:showPercent val="0"/>
          <c:showBubbleSize val="0"/>
        </c:dLbls>
        <c:gapWidth val="50"/>
        <c:overlap val="100"/>
        <c:axId val="179951872"/>
        <c:axId val="179953664"/>
      </c:barChart>
      <c:catAx>
        <c:axId val="17995187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9953664"/>
        <c:crosses val="autoZero"/>
        <c:auto val="1"/>
        <c:lblAlgn val="ctr"/>
        <c:lblOffset val="100"/>
        <c:tickLblSkip val="3"/>
        <c:noMultiLvlLbl val="0"/>
      </c:catAx>
      <c:valAx>
        <c:axId val="179953664"/>
        <c:scaling>
          <c:orientation val="minMax"/>
          <c:max val="10000"/>
        </c:scaling>
        <c:delete val="0"/>
        <c:axPos val="l"/>
        <c:majorGridlines/>
        <c:numFmt formatCode="#,##0" sourceLinked="0"/>
        <c:majorTickMark val="out"/>
        <c:minorTickMark val="none"/>
        <c:tickLblPos val="nextTo"/>
        <c:crossAx val="179951872"/>
        <c:crosses val="autoZero"/>
        <c:crossBetween val="between"/>
        <c:majorUnit val="1000"/>
      </c:valAx>
    </c:plotArea>
    <c:legend>
      <c:legendPos val="b"/>
      <c:layout>
        <c:manualLayout>
          <c:xMode val="edge"/>
          <c:yMode val="edge"/>
          <c:x val="3.45877836183551E-5"/>
          <c:y val="0.92575256700515185"/>
          <c:w val="0.14632685282645039"/>
          <c:h val="6.686320737988744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620254204348971E-2"/>
          <c:y val="1.927715346261329E-2"/>
          <c:w val="0.95613291152456958"/>
          <c:h val="0.75908229917862213"/>
        </c:manualLayout>
      </c:layout>
      <c:lineChart>
        <c:grouping val="standard"/>
        <c:varyColors val="0"/>
        <c:ser>
          <c:idx val="0"/>
          <c:order val="0"/>
          <c:tx>
            <c:strRef>
              <c:f>'12.2'!$U$91</c:f>
              <c:strCache>
                <c:ptCount val="1"/>
                <c:pt idx="0">
                  <c:v>VO</c:v>
                </c:pt>
              </c:strCache>
            </c:strRef>
          </c:tx>
          <c:spPr>
            <a:ln>
              <a:solidFill>
                <a:schemeClr val="tx2"/>
              </a:solidFill>
            </a:ln>
          </c:spPr>
          <c:marker>
            <c:symbol val="none"/>
          </c:marker>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'12.2'!$U$92:$U$161</c:f>
              <c:numCache>
                <c:formatCode>#\ ##0.0</c:formatCode>
                <c:ptCount val="70"/>
                <c:pt idx="0">
                  <c:v>86.028999999999996</c:v>
                </c:pt>
                <c:pt idx="1">
                  <c:v>542.10500000000013</c:v>
                </c:pt>
                <c:pt idx="2">
                  <c:v>784.39400000000012</c:v>
                </c:pt>
                <c:pt idx="3">
                  <c:v>970.01900000000001</c:v>
                </c:pt>
                <c:pt idx="4">
                  <c:v>925.45500000000004</c:v>
                </c:pt>
                <c:pt idx="5">
                  <c:v>910.54900000000009</c:v>
                </c:pt>
                <c:pt idx="6">
                  <c:v>705.86200000000008</c:v>
                </c:pt>
                <c:pt idx="7">
                  <c:v>627.048</c:v>
                </c:pt>
                <c:pt idx="8">
                  <c:v>556.42899999999997</c:v>
                </c:pt>
                <c:pt idx="9">
                  <c:v>435.41600000000005</c:v>
                </c:pt>
                <c:pt idx="10">
                  <c:v>473.416</c:v>
                </c:pt>
                <c:pt idx="11">
                  <c:v>523.56400000000008</c:v>
                </c:pt>
                <c:pt idx="12">
                  <c:v>619.36599999999999</c:v>
                </c:pt>
                <c:pt idx="13">
                  <c:v>658.19499999999994</c:v>
                </c:pt>
                <c:pt idx="14">
                  <c:v>701.31799999999998</c:v>
                </c:pt>
                <c:pt idx="15">
                  <c:v>713.05200000000002</c:v>
                </c:pt>
                <c:pt idx="16">
                  <c:v>729.47899999999993</c:v>
                </c:pt>
                <c:pt idx="17">
                  <c:v>709.19799999999998</c:v>
                </c:pt>
                <c:pt idx="18">
                  <c:v>810.18100000000004</c:v>
                </c:pt>
                <c:pt idx="19">
                  <c:v>1102.17</c:v>
                </c:pt>
                <c:pt idx="20">
                  <c:v>1286.1320000000001</c:v>
                </c:pt>
                <c:pt idx="21">
                  <c:v>1512.6179999999999</c:v>
                </c:pt>
                <c:pt idx="22">
                  <c:v>1723.999</c:v>
                </c:pt>
                <c:pt idx="23">
                  <c:v>2101.6489999999999</c:v>
                </c:pt>
                <c:pt idx="24">
                  <c:v>2346.174</c:v>
                </c:pt>
                <c:pt idx="25">
                  <c:v>2442.0149999999999</c:v>
                </c:pt>
                <c:pt idx="26">
                  <c:v>2764.221</c:v>
                </c:pt>
                <c:pt idx="27">
                  <c:v>3116.277</c:v>
                </c:pt>
                <c:pt idx="28">
                  <c:v>3167.6729999999998</c:v>
                </c:pt>
                <c:pt idx="29">
                  <c:v>3133.9350000000004</c:v>
                </c:pt>
                <c:pt idx="30">
                  <c:v>3343.5460000000003</c:v>
                </c:pt>
                <c:pt idx="31">
                  <c:v>3445.0619999999999</c:v>
                </c:pt>
                <c:pt idx="32">
                  <c:v>3601.556</c:v>
                </c:pt>
                <c:pt idx="33">
                  <c:v>4031.2640000000001</c:v>
                </c:pt>
                <c:pt idx="34">
                  <c:v>4137.4809999999998</c:v>
                </c:pt>
                <c:pt idx="35">
                  <c:v>3660.4679999999998</c:v>
                </c:pt>
                <c:pt idx="36">
                  <c:v>3332.2429999999999</c:v>
                </c:pt>
                <c:pt idx="37">
                  <c:v>3126.8989999999999</c:v>
                </c:pt>
                <c:pt idx="38">
                  <c:v>2894.4720000000002</c:v>
                </c:pt>
                <c:pt idx="39">
                  <c:v>3195.3206611795772</c:v>
                </c:pt>
                <c:pt idx="40">
                  <c:v>3378.2212324823945</c:v>
                </c:pt>
                <c:pt idx="41">
                  <c:v>3458.9</c:v>
                </c:pt>
                <c:pt idx="42">
                  <c:v>3361.5</c:v>
                </c:pt>
                <c:pt idx="43">
                  <c:v>3486.8</c:v>
                </c:pt>
                <c:pt idx="44">
                  <c:v>3605.2</c:v>
                </c:pt>
                <c:pt idx="45">
                  <c:v>3586.7</c:v>
                </c:pt>
                <c:pt idx="46">
                  <c:v>3115.7</c:v>
                </c:pt>
                <c:pt idx="47">
                  <c:v>3016.1</c:v>
                </c:pt>
                <c:pt idx="48">
                  <c:v>3089.1</c:v>
                </c:pt>
                <c:pt idx="49">
                  <c:v>4298</c:v>
                </c:pt>
                <c:pt idx="50">
                  <c:v>4210.2</c:v>
                </c:pt>
                <c:pt idx="51">
                  <c:v>4003.4</c:v>
                </c:pt>
                <c:pt idx="52">
                  <c:v>3984.7231644731714</c:v>
                </c:pt>
                <c:pt idx="53">
                  <c:v>3421.4794389663225</c:v>
                </c:pt>
                <c:pt idx="54">
                  <c:v>3650.0375800403813</c:v>
                </c:pt>
                <c:pt idx="55">
                  <c:v>3544.5177146528308</c:v>
                </c:pt>
                <c:pt idx="56">
                  <c:v>3542.7413316356624</c:v>
                </c:pt>
                <c:pt idx="57">
                  <c:v>3627.3230662095111</c:v>
                </c:pt>
                <c:pt idx="58">
                  <c:v>3410.3972052618806</c:v>
                </c:pt>
                <c:pt idx="59">
                  <c:v>3522.7616740966923</c:v>
                </c:pt>
                <c:pt idx="60">
                  <c:v>3836.3584581271775</c:v>
                </c:pt>
                <c:pt idx="61">
                  <c:v>3847.7460000000001</c:v>
                </c:pt>
                <c:pt idx="62">
                  <c:v>3854.9198167295876</c:v>
                </c:pt>
                <c:pt idx="63">
                  <c:v>4200.7408816692532</c:v>
                </c:pt>
                <c:pt idx="64">
                  <c:v>4268.3097902267627</c:v>
                </c:pt>
                <c:pt idx="65">
                  <c:v>4565.6943918051602</c:v>
                </c:pt>
                <c:pt idx="66">
                  <c:v>3611.2389207220158</c:v>
                </c:pt>
                <c:pt idx="67">
                  <c:v>3258.036555283682</c:v>
                </c:pt>
                <c:pt idx="68">
                  <c:v>3312.9956936588901</c:v>
                </c:pt>
                <c:pt idx="69">
                  <c:v>3424.5161377256272</c:v>
                </c:pt>
              </c:numCache>
            </c:numRef>
          </c:val>
          <c:smooth val="0"/>
          <c:extLst>
            <c:ext xmlns:c16="http://schemas.microsoft.com/office/drawing/2014/chart" uri="{C3380CC4-5D6E-409C-BE32-E72D297353CC}">
              <c16:uniqueId val="{00000000-0750-4F36-BC11-65A39A45546E}"/>
            </c:ext>
          </c:extLst>
        </c:ser>
        <c:ser>
          <c:idx val="1"/>
          <c:order val="1"/>
          <c:tx>
            <c:strRef>
              <c:f>'12.2'!$V$91</c:f>
              <c:strCache>
                <c:ptCount val="1"/>
                <c:pt idx="0">
                  <c:v>SO</c:v>
                </c:pt>
              </c:strCache>
            </c:strRef>
          </c:tx>
          <c:spPr>
            <a:ln>
              <a:solidFill>
                <a:schemeClr val="accent5"/>
              </a:solidFill>
            </a:ln>
          </c:spPr>
          <c:marker>
            <c:symbol val="none"/>
          </c:marker>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'12.2'!$V$92:$V$161</c:f>
              <c:numCache>
                <c:formatCode>#\ ##0.0</c:formatCode>
                <c:ptCount val="70"/>
                <c:pt idx="0">
                  <c:v>0</c:v>
                </c:pt>
                <c:pt idx="1">
                  <c:v>0.66100000000000003</c:v>
                </c:pt>
                <c:pt idx="2">
                  <c:v>0.28100000000000003</c:v>
                </c:pt>
                <c:pt idx="3">
                  <c:v>0.24099999999999999</c:v>
                </c:pt>
                <c:pt idx="4">
                  <c:v>0.189</c:v>
                </c:pt>
                <c:pt idx="5">
                  <c:v>0.22800000000000001</c:v>
                </c:pt>
                <c:pt idx="6">
                  <c:v>0.13600000000000001</c:v>
                </c:pt>
                <c:pt idx="7">
                  <c:v>0.92800000000000005</c:v>
                </c:pt>
                <c:pt idx="8">
                  <c:v>1.216</c:v>
                </c:pt>
                <c:pt idx="9">
                  <c:v>1.258</c:v>
                </c:pt>
                <c:pt idx="10">
                  <c:v>2.383</c:v>
                </c:pt>
                <c:pt idx="11">
                  <c:v>36.781999999999996</c:v>
                </c:pt>
                <c:pt idx="12">
                  <c:v>61.588999999999999</c:v>
                </c:pt>
                <c:pt idx="13">
                  <c:v>84.786000000000001</c:v>
                </c:pt>
                <c:pt idx="14">
                  <c:v>107.065</c:v>
                </c:pt>
                <c:pt idx="15">
                  <c:v>110.63200000000001</c:v>
                </c:pt>
                <c:pt idx="16">
                  <c:v>123.17400000000001</c:v>
                </c:pt>
                <c:pt idx="17">
                  <c:v>149.249</c:v>
                </c:pt>
                <c:pt idx="18">
                  <c:v>171.696</c:v>
                </c:pt>
                <c:pt idx="19">
                  <c:v>199.98599999999999</c:v>
                </c:pt>
                <c:pt idx="20">
                  <c:v>348.99599999999998</c:v>
                </c:pt>
                <c:pt idx="21">
                  <c:v>294.36200000000002</c:v>
                </c:pt>
                <c:pt idx="22">
                  <c:v>369.92099999999999</c:v>
                </c:pt>
                <c:pt idx="23">
                  <c:v>428.64299999999997</c:v>
                </c:pt>
                <c:pt idx="24">
                  <c:v>517.43200000000002</c:v>
                </c:pt>
                <c:pt idx="25">
                  <c:v>548.09500000000003</c:v>
                </c:pt>
                <c:pt idx="26">
                  <c:v>632.73</c:v>
                </c:pt>
                <c:pt idx="27">
                  <c:v>695.476</c:v>
                </c:pt>
                <c:pt idx="28">
                  <c:v>795.34299999999996</c:v>
                </c:pt>
                <c:pt idx="29">
                  <c:v>902.60799999999995</c:v>
                </c:pt>
                <c:pt idx="30">
                  <c:v>981.452</c:v>
                </c:pt>
                <c:pt idx="31">
                  <c:v>1111.9970000000001</c:v>
                </c:pt>
                <c:pt idx="32">
                  <c:v>1165.7180000000001</c:v>
                </c:pt>
                <c:pt idx="33">
                  <c:v>1272.5329999999999</c:v>
                </c:pt>
                <c:pt idx="34">
                  <c:v>1393.7249999999999</c:v>
                </c:pt>
                <c:pt idx="35">
                  <c:v>1471.5340000000001</c:v>
                </c:pt>
                <c:pt idx="36">
                  <c:v>1530.069</c:v>
                </c:pt>
                <c:pt idx="37">
                  <c:v>1796.329</c:v>
                </c:pt>
                <c:pt idx="38">
                  <c:v>1841.585</c:v>
                </c:pt>
                <c:pt idx="39">
                  <c:v>2065.7793388204236</c:v>
                </c:pt>
                <c:pt idx="40">
                  <c:v>2427.778767517606</c:v>
                </c:pt>
                <c:pt idx="41">
                  <c:v>2419.1</c:v>
                </c:pt>
                <c:pt idx="42">
                  <c:v>2400.5</c:v>
                </c:pt>
                <c:pt idx="43">
                  <c:v>2262.6</c:v>
                </c:pt>
                <c:pt idx="44">
                  <c:v>1939.3</c:v>
                </c:pt>
                <c:pt idx="45">
                  <c:v>2141.2000000000003</c:v>
                </c:pt>
                <c:pt idx="46">
                  <c:v>2367.9000000000005</c:v>
                </c:pt>
                <c:pt idx="47">
                  <c:v>2416.4</c:v>
                </c:pt>
                <c:pt idx="48">
                  <c:v>2366.3000000000002</c:v>
                </c:pt>
                <c:pt idx="49">
                  <c:v>989</c:v>
                </c:pt>
                <c:pt idx="50">
                  <c:v>902.1</c:v>
                </c:pt>
                <c:pt idx="51">
                  <c:v>864.4</c:v>
                </c:pt>
                <c:pt idx="52">
                  <c:v>854.11407464562694</c:v>
                </c:pt>
                <c:pt idx="53">
                  <c:v>821.74527779024334</c:v>
                </c:pt>
                <c:pt idx="54">
                  <c:v>881.00375173941723</c:v>
                </c:pt>
                <c:pt idx="55">
                  <c:v>782.88388973771578</c:v>
                </c:pt>
                <c:pt idx="56">
                  <c:v>801.4332508011305</c:v>
                </c:pt>
                <c:pt idx="57">
                  <c:v>819.14445046701451</c:v>
                </c:pt>
                <c:pt idx="58">
                  <c:v>712.95665283609333</c:v>
                </c:pt>
                <c:pt idx="59">
                  <c:v>740.54716276384522</c:v>
                </c:pt>
                <c:pt idx="60">
                  <c:v>801.51180511781627</c:v>
                </c:pt>
                <c:pt idx="61">
                  <c:v>905.81100000000015</c:v>
                </c:pt>
                <c:pt idx="62">
                  <c:v>802.31710169693304</c:v>
                </c:pt>
                <c:pt idx="63">
                  <c:v>837.95548207248396</c:v>
                </c:pt>
                <c:pt idx="64">
                  <c:v>840.41028830097571</c:v>
                </c:pt>
                <c:pt idx="65">
                  <c:v>913.96704959776309</c:v>
                </c:pt>
                <c:pt idx="66">
                  <c:v>739.73007220825252</c:v>
                </c:pt>
                <c:pt idx="67">
                  <c:v>665.73347336373456</c:v>
                </c:pt>
                <c:pt idx="68">
                  <c:v>673.26267077670502</c:v>
                </c:pt>
                <c:pt idx="69">
                  <c:v>712.53852456662992</c:v>
                </c:pt>
              </c:numCache>
            </c:numRef>
          </c:val>
          <c:smooth val="0"/>
          <c:extLst>
            <c:ext xmlns:c16="http://schemas.microsoft.com/office/drawing/2014/chart" uri="{C3380CC4-5D6E-409C-BE32-E72D297353CC}">
              <c16:uniqueId val="{00000001-0750-4F36-BC11-65A39A45546E}"/>
            </c:ext>
          </c:extLst>
        </c:ser>
        <c:ser>
          <c:idx val="2"/>
          <c:order val="2"/>
          <c:tx>
            <c:strRef>
              <c:f>'12.2'!$W$91</c:f>
              <c:strCache>
                <c:ptCount val="1"/>
                <c:pt idx="0">
                  <c:v>MO</c:v>
                </c:pt>
              </c:strCache>
            </c:strRef>
          </c:tx>
          <c:marker>
            <c:symbol val="none"/>
          </c:marker>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'12.2'!$W$92:$W$161</c:f>
              <c:numCache>
                <c:formatCode>#\ ##0.0</c:formatCode>
                <c:ptCount val="70"/>
                <c:pt idx="0">
                  <c:v>0.95</c:v>
                </c:pt>
                <c:pt idx="1">
                  <c:v>0.94399999999999995</c:v>
                </c:pt>
                <c:pt idx="2">
                  <c:v>1.391</c:v>
                </c:pt>
                <c:pt idx="3">
                  <c:v>1.825</c:v>
                </c:pt>
                <c:pt idx="4">
                  <c:v>2.9060000000000001</c:v>
                </c:pt>
                <c:pt idx="5">
                  <c:v>4.726</c:v>
                </c:pt>
                <c:pt idx="6">
                  <c:v>5.7560000000000002</c:v>
                </c:pt>
                <c:pt idx="7">
                  <c:v>6.6550000000000002</c:v>
                </c:pt>
                <c:pt idx="8">
                  <c:v>6.8959999999999999</c:v>
                </c:pt>
                <c:pt idx="9">
                  <c:v>6.4130000000000003</c:v>
                </c:pt>
                <c:pt idx="10">
                  <c:v>6.2619999999999996</c:v>
                </c:pt>
                <c:pt idx="11">
                  <c:v>7.4359999999999999</c:v>
                </c:pt>
                <c:pt idx="12">
                  <c:v>8.9030000000000005</c:v>
                </c:pt>
                <c:pt idx="13">
                  <c:v>12.526999999999999</c:v>
                </c:pt>
                <c:pt idx="14">
                  <c:v>15.772</c:v>
                </c:pt>
                <c:pt idx="15">
                  <c:v>17.777999999999999</c:v>
                </c:pt>
                <c:pt idx="16">
                  <c:v>27.300999999999998</c:v>
                </c:pt>
                <c:pt idx="17">
                  <c:v>37.511000000000003</c:v>
                </c:pt>
                <c:pt idx="18">
                  <c:v>48.957999999999998</c:v>
                </c:pt>
                <c:pt idx="19">
                  <c:v>57.59</c:v>
                </c:pt>
                <c:pt idx="20">
                  <c:v>85.087999999999994</c:v>
                </c:pt>
                <c:pt idx="21">
                  <c:v>83.775999999999996</c:v>
                </c:pt>
                <c:pt idx="22">
                  <c:v>103.21599999999999</c:v>
                </c:pt>
                <c:pt idx="23">
                  <c:v>116.742</c:v>
                </c:pt>
                <c:pt idx="24">
                  <c:v>127.121</c:v>
                </c:pt>
                <c:pt idx="25">
                  <c:v>138.39400000000001</c:v>
                </c:pt>
                <c:pt idx="26">
                  <c:v>149.23400000000001</c:v>
                </c:pt>
                <c:pt idx="27">
                  <c:v>157.73699999999999</c:v>
                </c:pt>
                <c:pt idx="28">
                  <c:v>191.14699999999999</c:v>
                </c:pt>
                <c:pt idx="29">
                  <c:v>214.262</c:v>
                </c:pt>
                <c:pt idx="30">
                  <c:v>250.55699999999999</c:v>
                </c:pt>
                <c:pt idx="31">
                  <c:v>269.57299999999998</c:v>
                </c:pt>
                <c:pt idx="32">
                  <c:v>284.15300000000002</c:v>
                </c:pt>
                <c:pt idx="33">
                  <c:v>312.08999999999997</c:v>
                </c:pt>
                <c:pt idx="34">
                  <c:v>330.35700000000003</c:v>
                </c:pt>
                <c:pt idx="35">
                  <c:v>379.74400000000003</c:v>
                </c:pt>
                <c:pt idx="36">
                  <c:v>362.46699999999998</c:v>
                </c:pt>
                <c:pt idx="37">
                  <c:v>414.10700000000003</c:v>
                </c:pt>
                <c:pt idx="38">
                  <c:v>514.197</c:v>
                </c:pt>
                <c:pt idx="39">
                  <c:v>620.30189915845858</c:v>
                </c:pt>
                <c:pt idx="40">
                  <c:v>765.4217346725984</c:v>
                </c:pt>
                <c:pt idx="41">
                  <c:v>757.02920168364449</c:v>
                </c:pt>
                <c:pt idx="42">
                  <c:v>764.91778542296481</c:v>
                </c:pt>
                <c:pt idx="43">
                  <c:v>837.9247079048298</c:v>
                </c:pt>
                <c:pt idx="44">
                  <c:v>770.19671427957951</c:v>
                </c:pt>
                <c:pt idx="45">
                  <c:v>914.76410962307716</c:v>
                </c:pt>
                <c:pt idx="46">
                  <c:v>987.85</c:v>
                </c:pt>
                <c:pt idx="47">
                  <c:v>1041.3499999999999</c:v>
                </c:pt>
                <c:pt idx="48">
                  <c:v>1025.5</c:v>
                </c:pt>
                <c:pt idx="49">
                  <c:v>1257.2</c:v>
                </c:pt>
                <c:pt idx="50">
                  <c:v>1189</c:v>
                </c:pt>
                <c:pt idx="51">
                  <c:v>1119.4000000000001</c:v>
                </c:pt>
                <c:pt idx="52">
                  <c:v>1157.8821776650411</c:v>
                </c:pt>
                <c:pt idx="53">
                  <c:v>1186.2118893894574</c:v>
                </c:pt>
                <c:pt idx="54">
                  <c:v>1365.4555156325032</c:v>
                </c:pt>
                <c:pt idx="55">
                  <c:v>1159.817389699693</c:v>
                </c:pt>
                <c:pt idx="56">
                  <c:v>1196.6695217189354</c:v>
                </c:pt>
                <c:pt idx="57">
                  <c:v>1204.2424930758923</c:v>
                </c:pt>
                <c:pt idx="58">
                  <c:v>980.63363749940379</c:v>
                </c:pt>
                <c:pt idx="59">
                  <c:v>1057.1634652972291</c:v>
                </c:pt>
                <c:pt idx="60">
                  <c:v>1152.6815890783148</c:v>
                </c:pt>
                <c:pt idx="61">
                  <c:v>1238.7572516670562</c:v>
                </c:pt>
                <c:pt idx="62">
                  <c:v>1117.9152635170003</c:v>
                </c:pt>
                <c:pt idx="63">
                  <c:v>1201.4750959205983</c:v>
                </c:pt>
                <c:pt idx="64">
                  <c:v>1197.7288742469332</c:v>
                </c:pt>
                <c:pt idx="65">
                  <c:v>1309.6872651824956</c:v>
                </c:pt>
                <c:pt idx="66">
                  <c:v>1077.4868795721275</c:v>
                </c:pt>
                <c:pt idx="67">
                  <c:v>974.83789383030057</c:v>
                </c:pt>
                <c:pt idx="68">
                  <c:v>972.2266938103121</c:v>
                </c:pt>
                <c:pt idx="69">
                  <c:v>1063.1851778209193</c:v>
                </c:pt>
              </c:numCache>
            </c:numRef>
          </c:val>
          <c:smooth val="0"/>
          <c:extLst>
            <c:ext xmlns:c16="http://schemas.microsoft.com/office/drawing/2014/chart" uri="{C3380CC4-5D6E-409C-BE32-E72D297353CC}">
              <c16:uniqueId val="{00000000-D05F-4182-A493-E36D3B051A82}"/>
            </c:ext>
          </c:extLst>
        </c:ser>
        <c:ser>
          <c:idx val="3"/>
          <c:order val="3"/>
          <c:tx>
            <c:strRef>
              <c:f>'12.2'!$X$91</c:f>
              <c:strCache>
                <c:ptCount val="1"/>
                <c:pt idx="0">
                  <c:v>DOM</c:v>
                </c:pt>
              </c:strCache>
            </c:strRef>
          </c:tx>
          <c:spPr>
            <a:ln>
              <a:solidFill>
                <a:srgbClr val="F0948F"/>
              </a:solidFill>
            </a:ln>
          </c:spPr>
          <c:marker>
            <c:symbol val="none"/>
          </c:marker>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'12.2'!$X$92:$X$161</c:f>
              <c:numCache>
                <c:formatCode>#\ ##0.0</c:formatCode>
                <c:ptCount val="70"/>
                <c:pt idx="0">
                  <c:v>1.2829999999999999</c:v>
                </c:pt>
                <c:pt idx="1">
                  <c:v>1.3480000000000001</c:v>
                </c:pt>
                <c:pt idx="2">
                  <c:v>1.6060000000000001</c:v>
                </c:pt>
                <c:pt idx="3">
                  <c:v>2.601</c:v>
                </c:pt>
                <c:pt idx="4">
                  <c:v>3.9409999999999998</c:v>
                </c:pt>
                <c:pt idx="5">
                  <c:v>6.1790000000000003</c:v>
                </c:pt>
                <c:pt idx="6">
                  <c:v>8.9719999999999995</c:v>
                </c:pt>
                <c:pt idx="7">
                  <c:v>11.096</c:v>
                </c:pt>
                <c:pt idx="8">
                  <c:v>12.391</c:v>
                </c:pt>
                <c:pt idx="9">
                  <c:v>12.481</c:v>
                </c:pt>
                <c:pt idx="10">
                  <c:v>13.462999999999999</c:v>
                </c:pt>
                <c:pt idx="11">
                  <c:v>16.463000000000001</c:v>
                </c:pt>
                <c:pt idx="12">
                  <c:v>19.053999999999998</c:v>
                </c:pt>
                <c:pt idx="13">
                  <c:v>25.227</c:v>
                </c:pt>
                <c:pt idx="14">
                  <c:v>31.823</c:v>
                </c:pt>
                <c:pt idx="15">
                  <c:v>45.415999999999997</c:v>
                </c:pt>
                <c:pt idx="16">
                  <c:v>56.472000000000001</c:v>
                </c:pt>
                <c:pt idx="17">
                  <c:v>79.841999999999999</c:v>
                </c:pt>
                <c:pt idx="18">
                  <c:v>97.881</c:v>
                </c:pt>
                <c:pt idx="19">
                  <c:v>131.67500000000001</c:v>
                </c:pt>
                <c:pt idx="20">
                  <c:v>172.41499999999999</c:v>
                </c:pt>
                <c:pt idx="21">
                  <c:v>199.91900000000001</c:v>
                </c:pt>
                <c:pt idx="22">
                  <c:v>269.738</c:v>
                </c:pt>
                <c:pt idx="23">
                  <c:v>314.03899999999999</c:v>
                </c:pt>
                <c:pt idx="24">
                  <c:v>378.005</c:v>
                </c:pt>
                <c:pt idx="25">
                  <c:v>413.46899999999999</c:v>
                </c:pt>
                <c:pt idx="26">
                  <c:v>492.20800000000003</c:v>
                </c:pt>
                <c:pt idx="27">
                  <c:v>532.79100000000005</c:v>
                </c:pt>
                <c:pt idx="28">
                  <c:v>657.01300000000003</c:v>
                </c:pt>
                <c:pt idx="29">
                  <c:v>763.55</c:v>
                </c:pt>
                <c:pt idx="30">
                  <c:v>829.65599999999995</c:v>
                </c:pt>
                <c:pt idx="31">
                  <c:v>964.61599999999999</c:v>
                </c:pt>
                <c:pt idx="32">
                  <c:v>971.56799999999998</c:v>
                </c:pt>
                <c:pt idx="33">
                  <c:v>1066.0170000000001</c:v>
                </c:pt>
                <c:pt idx="34">
                  <c:v>1144.5930000000001</c:v>
                </c:pt>
                <c:pt idx="35">
                  <c:v>1332.0450000000001</c:v>
                </c:pt>
                <c:pt idx="36">
                  <c:v>1247.8</c:v>
                </c:pt>
                <c:pt idx="37">
                  <c:v>1464.2719999999999</c:v>
                </c:pt>
                <c:pt idx="38">
                  <c:v>1534.2950000000001</c:v>
                </c:pt>
                <c:pt idx="39">
                  <c:v>2045.8981008415412</c:v>
                </c:pt>
                <c:pt idx="40">
                  <c:v>2585.378265327402</c:v>
                </c:pt>
                <c:pt idx="41">
                  <c:v>2602.0707983163556</c:v>
                </c:pt>
                <c:pt idx="42">
                  <c:v>2725.8822145770355</c:v>
                </c:pt>
                <c:pt idx="43">
                  <c:v>2774.57529209517</c:v>
                </c:pt>
                <c:pt idx="44">
                  <c:v>2756.0032857204205</c:v>
                </c:pt>
                <c:pt idx="45">
                  <c:v>3127.7358903769227</c:v>
                </c:pt>
                <c:pt idx="46">
                  <c:v>2963.55</c:v>
                </c:pt>
                <c:pt idx="47">
                  <c:v>3124.0499999999997</c:v>
                </c:pt>
                <c:pt idx="48">
                  <c:v>3076.5</c:v>
                </c:pt>
                <c:pt idx="49">
                  <c:v>2832.1</c:v>
                </c:pt>
                <c:pt idx="50">
                  <c:v>2796.1</c:v>
                </c:pt>
                <c:pt idx="51">
                  <c:v>2494.6999999999998</c:v>
                </c:pt>
                <c:pt idx="52">
                  <c:v>2508.4710456423818</c:v>
                </c:pt>
                <c:pt idx="53">
                  <c:v>2514.4748027285605</c:v>
                </c:pt>
                <c:pt idx="54">
                  <c:v>2905.5226968316251</c:v>
                </c:pt>
                <c:pt idx="55">
                  <c:v>2443.9446972930191</c:v>
                </c:pt>
                <c:pt idx="56">
                  <c:v>2468.9750847144169</c:v>
                </c:pt>
                <c:pt idx="57">
                  <c:v>2473.7386571432867</c:v>
                </c:pt>
                <c:pt idx="58">
                  <c:v>1999.1197194391893</c:v>
                </c:pt>
                <c:pt idx="59">
                  <c:v>2171.1355106019505</c:v>
                </c:pt>
                <c:pt idx="60">
                  <c:v>2368.4610261057092</c:v>
                </c:pt>
                <c:pt idx="61">
                  <c:v>2427.2687824260001</c:v>
                </c:pt>
                <c:pt idx="62">
                  <c:v>2275.6416101114</c:v>
                </c:pt>
                <c:pt idx="63">
                  <c:v>2173.2346050440929</c:v>
                </c:pt>
                <c:pt idx="64">
                  <c:v>2245.5416331866199</c:v>
                </c:pt>
                <c:pt idx="65">
                  <c:v>2518.7158153973664</c:v>
                </c:pt>
                <c:pt idx="66">
                  <c:v>1992.3154175368127</c:v>
                </c:pt>
                <c:pt idx="67">
                  <c:v>1761.9321857068153</c:v>
                </c:pt>
                <c:pt idx="68">
                  <c:v>1731.4849451765174</c:v>
                </c:pt>
                <c:pt idx="69">
                  <c:v>1903.0400242177927</c:v>
                </c:pt>
              </c:numCache>
            </c:numRef>
          </c:val>
          <c:smooth val="0"/>
          <c:extLst>
            <c:ext xmlns:c16="http://schemas.microsoft.com/office/drawing/2014/chart" uri="{C3380CC4-5D6E-409C-BE32-E72D297353CC}">
              <c16:uniqueId val="{00000001-D05F-4182-A493-E36D3B051A82}"/>
            </c:ext>
          </c:extLst>
        </c:ser>
        <c:dLbls>
          <c:showLegendKey val="0"/>
          <c:showVal val="0"/>
          <c:showCatName val="0"/>
          <c:showSerName val="0"/>
          <c:showPercent val="0"/>
          <c:showBubbleSize val="0"/>
        </c:dLbls>
        <c:smooth val="0"/>
        <c:axId val="179664384"/>
        <c:axId val="179665920"/>
      </c:lineChart>
      <c:catAx>
        <c:axId val="179664384"/>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9665920"/>
        <c:crosses val="autoZero"/>
        <c:auto val="1"/>
        <c:lblAlgn val="ctr"/>
        <c:lblOffset val="100"/>
        <c:tickLblSkip val="3"/>
        <c:noMultiLvlLbl val="0"/>
      </c:catAx>
      <c:valAx>
        <c:axId val="179665920"/>
        <c:scaling>
          <c:orientation val="minMax"/>
          <c:max val="5000"/>
        </c:scaling>
        <c:delete val="0"/>
        <c:axPos val="l"/>
        <c:majorGridlines/>
        <c:numFmt formatCode="#,##0" sourceLinked="0"/>
        <c:majorTickMark val="out"/>
        <c:minorTickMark val="none"/>
        <c:tickLblPos val="nextTo"/>
        <c:crossAx val="179664384"/>
        <c:crosses val="autoZero"/>
        <c:crossBetween val="between"/>
        <c:majorUnit val="500"/>
      </c:valAx>
    </c:plotArea>
    <c:legend>
      <c:legendPos val="b"/>
      <c:layout>
        <c:manualLayout>
          <c:xMode val="edge"/>
          <c:yMode val="edge"/>
          <c:x val="2.2675311281454055E-3"/>
          <c:y val="0.93162636223870088"/>
          <c:w val="0.25188116274883676"/>
          <c:h val="6.608614027413239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45378787878789"/>
          <c:y val="3.1214495688209883E-2"/>
          <c:w val="0.87291893939393939"/>
          <c:h val="0.75312405588649356"/>
        </c:manualLayout>
      </c:layout>
      <c:barChart>
        <c:barDir val="col"/>
        <c:grouping val="stacked"/>
        <c:varyColors val="0"/>
        <c:ser>
          <c:idx val="0"/>
          <c:order val="0"/>
          <c:tx>
            <c:strRef>
              <c:f>'3.5'!$L$28</c:f>
              <c:strCache>
                <c:ptCount val="1"/>
                <c:pt idx="0">
                  <c:v>Německo</c:v>
                </c:pt>
              </c:strCache>
            </c:strRef>
          </c:tx>
          <c:spPr>
            <a:solidFill>
              <a:srgbClr val="1A3366"/>
            </a:solidFill>
          </c:spPr>
          <c:invertIfNegative val="0"/>
          <c:cat>
            <c:numRef>
              <c:f>'3.5'!$K$29:$K$38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'3.5'!$L$29:$L$38</c:f>
              <c:numCache>
                <c:formatCode>0</c:formatCode>
                <c:ptCount val="10"/>
                <c:pt idx="0">
                  <c:v>23167.632847425382</c:v>
                </c:pt>
                <c:pt idx="1">
                  <c:v>22628.825565408137</c:v>
                </c:pt>
                <c:pt idx="2">
                  <c:v>27888.889671508878</c:v>
                </c:pt>
                <c:pt idx="3">
                  <c:v>21639.0589693006</c:v>
                </c:pt>
                <c:pt idx="4">
                  <c:v>21512.656190526432</c:v>
                </c:pt>
                <c:pt idx="5">
                  <c:v>24926.487651651001</c:v>
                </c:pt>
                <c:pt idx="6">
                  <c:v>10940.890222875092</c:v>
                </c:pt>
                <c:pt idx="7">
                  <c:v>0.58088799999999996</c:v>
                </c:pt>
                <c:pt idx="8">
                  <c:v>133.787476</c:v>
                </c:pt>
                <c:pt idx="9">
                  <c:v>9.282945999999999</c:v>
                </c:pt>
              </c:numCache>
            </c:numRef>
          </c:val>
          <c:extLst>
            <c:ext xmlns:c16="http://schemas.microsoft.com/office/drawing/2014/chart" uri="{C3380CC4-5D6E-409C-BE32-E72D297353CC}">
              <c16:uniqueId val="{00000000-37BB-42CF-9281-F4D71C0CB4A8}"/>
            </c:ext>
          </c:extLst>
        </c:ser>
        <c:ser>
          <c:idx val="1"/>
          <c:order val="1"/>
          <c:tx>
            <c:strRef>
              <c:f>'3.5'!$M$28</c:f>
              <c:strCache>
                <c:ptCount val="1"/>
                <c:pt idx="0">
                  <c:v>Slovensko</c:v>
                </c:pt>
              </c:strCache>
            </c:strRef>
          </c:tx>
          <c:spPr>
            <a:solidFill>
              <a:srgbClr val="596387"/>
            </a:solidFill>
          </c:spPr>
          <c:invertIfNegative val="0"/>
          <c:cat>
            <c:numRef>
              <c:f>'3.5'!$K$29:$K$38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'3.5'!$M$29:$M$38</c:f>
              <c:numCache>
                <c:formatCode>0</c:formatCode>
                <c:ptCount val="10"/>
                <c:pt idx="0">
                  <c:v>2677.8833210831585</c:v>
                </c:pt>
                <c:pt idx="1">
                  <c:v>3372.3352705981647</c:v>
                </c:pt>
                <c:pt idx="2">
                  <c:v>3504.9724200865076</c:v>
                </c:pt>
                <c:pt idx="3">
                  <c:v>4514.3007740475196</c:v>
                </c:pt>
                <c:pt idx="4">
                  <c:v>14040.645148222386</c:v>
                </c:pt>
                <c:pt idx="5">
                  <c:v>11593.930463129</c:v>
                </c:pt>
                <c:pt idx="6">
                  <c:v>7199.6503884118592</c:v>
                </c:pt>
                <c:pt idx="7">
                  <c:v>847.230591</c:v>
                </c:pt>
                <c:pt idx="8">
                  <c:v>0</c:v>
                </c:pt>
                <c:pt idx="9">
                  <c:v>946.19910199999993</c:v>
                </c:pt>
              </c:numCache>
            </c:numRef>
          </c:val>
          <c:extLst>
            <c:ext xmlns:c16="http://schemas.microsoft.com/office/drawing/2014/chart" uri="{C3380CC4-5D6E-409C-BE32-E72D297353CC}">
              <c16:uniqueId val="{00000001-37BB-42CF-9281-F4D71C0CB4A8}"/>
            </c:ext>
          </c:extLst>
        </c:ser>
        <c:ser>
          <c:idx val="2"/>
          <c:order val="2"/>
          <c:tx>
            <c:strRef>
              <c:f>'3.5'!$N$28</c:f>
              <c:strCache>
                <c:ptCount val="1"/>
                <c:pt idx="0">
                  <c:v>Polsko</c:v>
                </c:pt>
              </c:strCache>
            </c:strRef>
          </c:tx>
          <c:spPr>
            <a:solidFill>
              <a:srgbClr val="9196B0"/>
            </a:solidFill>
            <a:ln>
              <a:noFill/>
            </a:ln>
          </c:spPr>
          <c:invertIfNegative val="0"/>
          <c:cat>
            <c:numRef>
              <c:f>'3.5'!$K$29:$K$38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'3.5'!$N$29:$N$38</c:f>
              <c:numCache>
                <c:formatCode>0</c:formatCode>
                <c:ptCount val="10"/>
                <c:pt idx="0">
                  <c:v>6.0604394373939252</c:v>
                </c:pt>
                <c:pt idx="1">
                  <c:v>118.0526715530339</c:v>
                </c:pt>
                <c:pt idx="2">
                  <c:v>366.61712195014911</c:v>
                </c:pt>
                <c:pt idx="3">
                  <c:v>439.69134445561298</c:v>
                </c:pt>
                <c:pt idx="4">
                  <c:v>338.30203133648109</c:v>
                </c:pt>
                <c:pt idx="5">
                  <c:v>412.94421748363197</c:v>
                </c:pt>
                <c:pt idx="6">
                  <c:v>331.19908565915961</c:v>
                </c:pt>
                <c:pt idx="7">
                  <c:v>176.57299236068471</c:v>
                </c:pt>
                <c:pt idx="8">
                  <c:v>203.19044958879746</c:v>
                </c:pt>
                <c:pt idx="9">
                  <c:v>340.69626159216602</c:v>
                </c:pt>
              </c:numCache>
            </c:numRef>
          </c:val>
          <c:extLst>
            <c:ext xmlns:c16="http://schemas.microsoft.com/office/drawing/2014/chart" uri="{C3380CC4-5D6E-409C-BE32-E72D297353CC}">
              <c16:uniqueId val="{00000002-37BB-42CF-9281-F4D71C0CB4A8}"/>
            </c:ext>
          </c:extLst>
        </c:ser>
        <c:ser>
          <c:idx val="3"/>
          <c:order val="3"/>
          <c:tx>
            <c:strRef>
              <c:f>'3.5'!$O$28</c:f>
              <c:strCache>
                <c:ptCount val="1"/>
                <c:pt idx="0">
                  <c:v>Rakousko</c:v>
                </c:pt>
              </c:strCache>
            </c:strRef>
          </c:tx>
          <c:spPr>
            <a:solidFill>
              <a:srgbClr val="C7CCD6"/>
            </a:solidFill>
            <a:ln>
              <a:noFill/>
            </a:ln>
          </c:spPr>
          <c:invertIfNegative val="0"/>
          <c:cat>
            <c:numRef>
              <c:f>'3.5'!$K$29:$K$38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'3.5'!$O$29:$O$38</c:f>
              <c:numCache>
                <c:formatCode>0</c:formatCode>
                <c:ptCount val="10"/>
                <c:pt idx="0">
                  <c:v>0</c:v>
                </c:pt>
                <c:pt idx="1">
                  <c:v>0.90380112489671616</c:v>
                </c:pt>
                <c:pt idx="2">
                  <c:v>1.295345231527778</c:v>
                </c:pt>
                <c:pt idx="3">
                  <c:v>0.89223144585704395</c:v>
                </c:pt>
                <c:pt idx="4">
                  <c:v>0</c:v>
                </c:pt>
                <c:pt idx="5">
                  <c:v>0</c:v>
                </c:pt>
                <c:pt idx="6">
                  <c:v>0.82116227173537004</c:v>
                </c:pt>
                <c:pt idx="7">
                  <c:v>0</c:v>
                </c:pt>
                <c:pt idx="8">
                  <c:v>0</c:v>
                </c:pt>
                <c:pt idx="9">
                  <c:v>0</c:v>
                </c:pt>
              </c:numCache>
            </c:numRef>
          </c:val>
          <c:extLst>
            <c:ext xmlns:c16="http://schemas.microsoft.com/office/drawing/2014/chart" uri="{C3380CC4-5D6E-409C-BE32-E72D297353CC}">
              <c16:uniqueId val="{00000003-37BB-42CF-9281-F4D71C0CB4A8}"/>
            </c:ext>
          </c:extLst>
        </c:ser>
        <c:dLbls>
          <c:showLegendKey val="0"/>
          <c:showVal val="0"/>
          <c:showCatName val="0"/>
          <c:showSerName val="0"/>
          <c:showPercent val="0"/>
          <c:showBubbleSize val="0"/>
        </c:dLbls>
        <c:gapWidth val="50"/>
        <c:overlap val="100"/>
        <c:axId val="163297152"/>
        <c:axId val="163298688"/>
      </c:barChart>
      <c:catAx>
        <c:axId val="163297152"/>
        <c:scaling>
          <c:orientation val="minMax"/>
        </c:scaling>
        <c:delete val="0"/>
        <c:axPos val="b"/>
        <c:numFmt formatCode="General" sourceLinked="1"/>
        <c:majorTickMark val="out"/>
        <c:minorTickMark val="none"/>
        <c:tickLblPos val="nextTo"/>
        <c:crossAx val="163298688"/>
        <c:crosses val="autoZero"/>
        <c:auto val="1"/>
        <c:lblAlgn val="ctr"/>
        <c:lblOffset val="100"/>
        <c:noMultiLvlLbl val="0"/>
      </c:catAx>
      <c:valAx>
        <c:axId val="163298688"/>
        <c:scaling>
          <c:orientation val="minMax"/>
        </c:scaling>
        <c:delete val="0"/>
        <c:axPos val="l"/>
        <c:majorGridlines/>
        <c:numFmt formatCode="#,##0" sourceLinked="0"/>
        <c:majorTickMark val="out"/>
        <c:minorTickMark val="none"/>
        <c:tickLblPos val="nextTo"/>
        <c:crossAx val="163297152"/>
        <c:crosses val="autoZero"/>
        <c:crossBetween val="between"/>
      </c:valAx>
    </c:plotArea>
    <c:legend>
      <c:legendPos val="b"/>
      <c:layout>
        <c:manualLayout>
          <c:xMode val="edge"/>
          <c:yMode val="edge"/>
          <c:x val="3.2143287230695858E-3"/>
          <c:y val="0.89471218254750506"/>
          <c:w val="0.65727811832220462"/>
          <c:h val="0.1049480711918410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'12.3'!$W$4</c:f>
              <c:strCache>
                <c:ptCount val="1"/>
                <c:pt idx="0">
                  <c:v>průměrná roční teplota</c:v>
                </c:pt>
              </c:strCache>
            </c:strRef>
          </c:tx>
          <c:spPr>
            <a:ln w="28575" cap="rnd">
              <a:solidFill>
                <a:schemeClr val="accent1"/>
              </a:solidFill>
              <a:round/>
            </a:ln>
            <a:effectLst/>
          </c:spPr>
          <c:marker>
            <c:symbol val="none"/>
          </c:marker>
          <c:dLbls>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65-42B2-AA6F-1F70683EF644}"/>
                </c:ext>
              </c:extLst>
            </c:dLbl>
            <c:dLbl>
              <c:idx val="3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65-42B2-AA6F-1F70683EF644}"/>
                </c:ext>
              </c:extLst>
            </c:dLbl>
            <c:spPr>
              <a:solidFill>
                <a:srgbClr val="1A3366"/>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cs-CZ"/>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vývoj ročních teplot (trend)</c:name>
            <c:spPr>
              <a:ln w="19050" cap="rnd">
                <a:solidFill>
                  <a:schemeClr val="accent1"/>
                </a:solidFill>
                <a:prstDash val="sysDot"/>
              </a:ln>
              <a:effectLst/>
            </c:spPr>
            <c:trendlineType val="linear"/>
            <c:dispRSqr val="0"/>
            <c:dispEq val="0"/>
          </c:trendline>
          <c:cat>
            <c:numRef>
              <c:f>'12.3'!$V$5:$V$44</c:f>
              <c:numCache>
                <c:formatCode>0</c:formatCode>
                <c:ptCount val="4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pt idx="38">
                  <c:v>2024</c:v>
                </c:pt>
                <c:pt idx="39">
                  <c:v>2025</c:v>
                </c:pt>
              </c:numCache>
            </c:numRef>
          </c:cat>
          <c:val>
            <c:numRef>
              <c:f>'12.3'!$W$5:$W$44</c:f>
              <c:numCache>
                <c:formatCode>0.0</c:formatCode>
                <c:ptCount val="40"/>
                <c:pt idx="0">
                  <c:v>8.8250000000000011</c:v>
                </c:pt>
                <c:pt idx="1">
                  <c:v>8.6249999999999982</c:v>
                </c:pt>
                <c:pt idx="2">
                  <c:v>8.4333333333333318</c:v>
                </c:pt>
                <c:pt idx="3">
                  <c:v>8.8166666666666682</c:v>
                </c:pt>
                <c:pt idx="4">
                  <c:v>8.8750000000000018</c:v>
                </c:pt>
                <c:pt idx="5">
                  <c:v>7.6666666666666652</c:v>
                </c:pt>
                <c:pt idx="6">
                  <c:v>9.0916666666666668</c:v>
                </c:pt>
                <c:pt idx="7">
                  <c:v>8.0583333333333318</c:v>
                </c:pt>
                <c:pt idx="8">
                  <c:v>9.3416666666666668</c:v>
                </c:pt>
                <c:pt idx="9">
                  <c:v>8.2916666666666661</c:v>
                </c:pt>
                <c:pt idx="10">
                  <c:v>6.6416666666666666</c:v>
                </c:pt>
                <c:pt idx="11">
                  <c:v>7.9416666666666664</c:v>
                </c:pt>
                <c:pt idx="12">
                  <c:v>8.4749999999999996</c:v>
                </c:pt>
                <c:pt idx="13">
                  <c:v>8.6916666666666682</c:v>
                </c:pt>
                <c:pt idx="14">
                  <c:v>9.4916666666666671</c:v>
                </c:pt>
                <c:pt idx="15">
                  <c:v>8.1499999999999968</c:v>
                </c:pt>
                <c:pt idx="16">
                  <c:v>9.0083333333333346</c:v>
                </c:pt>
                <c:pt idx="17">
                  <c:v>8.5666666666666647</c:v>
                </c:pt>
                <c:pt idx="18">
                  <c:v>8.1994623655913959</c:v>
                </c:pt>
                <c:pt idx="19">
                  <c:v>8.0333333333333332</c:v>
                </c:pt>
                <c:pt idx="20">
                  <c:v>8.5416666666666679</c:v>
                </c:pt>
                <c:pt idx="21">
                  <c:v>9.4466666666666672</c:v>
                </c:pt>
                <c:pt idx="22">
                  <c:v>9.2516487455197147</c:v>
                </c:pt>
                <c:pt idx="23">
                  <c:v>8.7999999999999989</c:v>
                </c:pt>
                <c:pt idx="24">
                  <c:v>7.5933806963645667</c:v>
                </c:pt>
                <c:pt idx="25">
                  <c:v>8.8790898617511527</c:v>
                </c:pt>
                <c:pt idx="26">
                  <c:v>8.7181908911135846</c:v>
                </c:pt>
                <c:pt idx="27">
                  <c:v>8.2918759600614447</c:v>
                </c:pt>
                <c:pt idx="28">
                  <c:v>9.7440194572452654</c:v>
                </c:pt>
                <c:pt idx="29">
                  <c:v>9.7857552483358941</c:v>
                </c:pt>
                <c:pt idx="30">
                  <c:v>8.9722459037378375</c:v>
                </c:pt>
                <c:pt idx="31">
                  <c:v>8.8161872759856621</c:v>
                </c:pt>
                <c:pt idx="32">
                  <c:v>9.8751190476190462</c:v>
                </c:pt>
                <c:pt idx="33">
                  <c:v>9.7526875320020494</c:v>
                </c:pt>
                <c:pt idx="34">
                  <c:v>9.3390104966717846</c:v>
                </c:pt>
                <c:pt idx="35">
                  <c:v>8.2528539426523277</c:v>
                </c:pt>
                <c:pt idx="36">
                  <c:v>9.426741551459294</c:v>
                </c:pt>
                <c:pt idx="37">
                  <c:v>9.8809274193548386</c:v>
                </c:pt>
                <c:pt idx="38">
                  <c:v>10.457621607782896</c:v>
                </c:pt>
                <c:pt idx="39">
                  <c:v>8.9565911866359453</c:v>
                </c:pt>
              </c:numCache>
            </c:numRef>
          </c:val>
          <c:smooth val="0"/>
          <c:extLst>
            <c:ext xmlns:c16="http://schemas.microsoft.com/office/drawing/2014/chart" uri="{C3380CC4-5D6E-409C-BE32-E72D297353CC}">
              <c16:uniqueId val="{00000000-291C-4A49-8F27-52F16D041D72}"/>
            </c:ext>
          </c:extLst>
        </c:ser>
        <c:dLbls>
          <c:showLegendKey val="0"/>
          <c:showVal val="0"/>
          <c:showCatName val="0"/>
          <c:showSerName val="0"/>
          <c:showPercent val="0"/>
          <c:showBubbleSize val="0"/>
        </c:dLbls>
        <c:smooth val="0"/>
        <c:axId val="748768688"/>
        <c:axId val="748763288"/>
      </c:lineChart>
      <c:catAx>
        <c:axId val="7487686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cs-CZ"/>
          </a:p>
        </c:txPr>
        <c:crossAx val="748763288"/>
        <c:crosses val="autoZero"/>
        <c:auto val="1"/>
        <c:lblAlgn val="ctr"/>
        <c:lblOffset val="100"/>
        <c:noMultiLvlLbl val="0"/>
      </c:catAx>
      <c:valAx>
        <c:axId val="748763288"/>
        <c:scaling>
          <c:orientation val="minMax"/>
          <c:min val="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cs-CZ"/>
          </a:p>
        </c:txPr>
        <c:crossAx val="74876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cs-CZ"/>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2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3">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3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image" Target="../media/image3.png"/><Relationship Id="rId4"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3" Type="http://schemas.openxmlformats.org/officeDocument/2006/relationships/chart" Target="../charts/chart63.xml"/><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4.xml"/></Relationships>
</file>

<file path=xl/drawings/_rels/drawing3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66.xml"/><Relationship Id="rId1" Type="http://schemas.openxmlformats.org/officeDocument/2006/relationships/chart" Target="../charts/chart6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4" Type="http://schemas.openxmlformats.org/officeDocument/2006/relationships/chart" Target="../charts/chart74.xml"/></Relationships>
</file>

<file path=xl/drawings/_rels/drawing3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s>
</file>

<file path=xl/drawings/_rels/drawing38.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87.xml"/><Relationship Id="rId2" Type="http://schemas.openxmlformats.org/officeDocument/2006/relationships/chart" Target="../charts/chart86.xml"/><Relationship Id="rId1" Type="http://schemas.openxmlformats.org/officeDocument/2006/relationships/chart" Target="../charts/chart85.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45.xml.rels><?xml version="1.0" encoding="UTF-8" standalone="yes"?>
<Relationships xmlns="http://schemas.openxmlformats.org/package/2006/relationships"><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803850</xdr:colOff>
      <xdr:row>0</xdr:row>
      <xdr:rowOff>810000</xdr:rowOff>
    </xdr:to>
    <xdr:pic>
      <xdr:nvPicPr>
        <xdr:cNvPr id="2" name="Grafický objekt 1">
          <a:extLst>
            <a:ext uri="{FF2B5EF4-FFF2-40B4-BE49-F238E27FC236}">
              <a16:creationId xmlns:a16="http://schemas.microsoft.com/office/drawing/2014/main" id="{4D533FB0-513D-4AFF-A57F-4C8CE45EF7B9}"/>
            </a:ext>
          </a:extLst>
        </xdr:cNvPr>
        <xdr:cNvPicPr>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242000" cy="81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14</xdr:row>
      <xdr:rowOff>51435</xdr:rowOff>
    </xdr:from>
    <xdr:to>
      <xdr:col>4</xdr:col>
      <xdr:colOff>838200</xdr:colOff>
      <xdr:row>34</xdr:row>
      <xdr:rowOff>76200</xdr:rowOff>
    </xdr:to>
    <xdr:graphicFrame macro="">
      <xdr:nvGraphicFramePr>
        <xdr:cNvPr id="2" name="Graf 1">
          <a:extLst>
            <a:ext uri="{FF2B5EF4-FFF2-40B4-BE49-F238E27FC236}">
              <a16:creationId xmlns:a16="http://schemas.microsoft.com/office/drawing/2014/main" id="{F7AB47F0-53D2-4898-BEEE-1B40BAB6A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91365</xdr:colOff>
      <xdr:row>14</xdr:row>
      <xdr:rowOff>55245</xdr:rowOff>
    </xdr:from>
    <xdr:to>
      <xdr:col>9</xdr:col>
      <xdr:colOff>885825</xdr:colOff>
      <xdr:row>32</xdr:row>
      <xdr:rowOff>76200</xdr:rowOff>
    </xdr:to>
    <xdr:graphicFrame macro="">
      <xdr:nvGraphicFramePr>
        <xdr:cNvPr id="3" name="Graf 2">
          <a:extLst>
            <a:ext uri="{FF2B5EF4-FFF2-40B4-BE49-F238E27FC236}">
              <a16:creationId xmlns:a16="http://schemas.microsoft.com/office/drawing/2014/main" id="{1320924C-20ED-4FBD-B526-F9F83DA59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95252</xdr:colOff>
      <xdr:row>4</xdr:row>
      <xdr:rowOff>179967</xdr:rowOff>
    </xdr:from>
    <xdr:to>
      <xdr:col>16</xdr:col>
      <xdr:colOff>638176</xdr:colOff>
      <xdr:row>14</xdr:row>
      <xdr:rowOff>193302</xdr:rowOff>
    </xdr:to>
    <xdr:graphicFrame macro="">
      <xdr:nvGraphicFramePr>
        <xdr:cNvPr id="5" name="Graf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28576</xdr:colOff>
      <xdr:row>14</xdr:row>
      <xdr:rowOff>161363</xdr:rowOff>
    </xdr:from>
    <xdr:to>
      <xdr:col>16</xdr:col>
      <xdr:colOff>647700</xdr:colOff>
      <xdr:row>26</xdr:row>
      <xdr:rowOff>238124</xdr:rowOff>
    </xdr:to>
    <xdr:graphicFrame macro="">
      <xdr:nvGraphicFramePr>
        <xdr:cNvPr id="8" name="Graf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104775</xdr:colOff>
      <xdr:row>3</xdr:row>
      <xdr:rowOff>485775</xdr:rowOff>
    </xdr:from>
    <xdr:to>
      <xdr:col>11</xdr:col>
      <xdr:colOff>57150</xdr:colOff>
      <xdr:row>23</xdr:row>
      <xdr:rowOff>190500</xdr:rowOff>
    </xdr:to>
    <xdr:graphicFrame macro="">
      <xdr:nvGraphicFramePr>
        <xdr:cNvPr id="5" name="Graf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247649</xdr:colOff>
      <xdr:row>4</xdr:row>
      <xdr:rowOff>27216</xdr:rowOff>
    </xdr:from>
    <xdr:to>
      <xdr:col>15</xdr:col>
      <xdr:colOff>332920</xdr:colOff>
      <xdr:row>12</xdr:row>
      <xdr:rowOff>190500</xdr:rowOff>
    </xdr:to>
    <xdr:graphicFrame macro="">
      <xdr:nvGraphicFramePr>
        <xdr:cNvPr id="12" name="Graf 1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295275</xdr:colOff>
      <xdr:row>15</xdr:row>
      <xdr:rowOff>57150</xdr:rowOff>
    </xdr:from>
    <xdr:to>
      <xdr:col>15</xdr:col>
      <xdr:colOff>380546</xdr:colOff>
      <xdr:row>24</xdr:row>
      <xdr:rowOff>210909</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342900</xdr:colOff>
      <xdr:row>3</xdr:row>
      <xdr:rowOff>51434</xdr:rowOff>
    </xdr:from>
    <xdr:to>
      <xdr:col>16</xdr:col>
      <xdr:colOff>1209674</xdr:colOff>
      <xdr:row>12</xdr:row>
      <xdr:rowOff>34289</xdr:rowOff>
    </xdr:to>
    <xdr:graphicFrame macro="">
      <xdr:nvGraphicFramePr>
        <xdr:cNvPr id="5" name="Graf 4">
          <a:extLst>
            <a:ext uri="{FF2B5EF4-FFF2-40B4-BE49-F238E27FC236}">
              <a16:creationId xmlns:a16="http://schemas.microsoft.com/office/drawing/2014/main" id="{00000000-0008-0000-1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304799</xdr:colOff>
      <xdr:row>12</xdr:row>
      <xdr:rowOff>257174</xdr:rowOff>
    </xdr:from>
    <xdr:to>
      <xdr:col>16</xdr:col>
      <xdr:colOff>1257298</xdr:colOff>
      <xdr:row>23</xdr:row>
      <xdr:rowOff>198119</xdr:rowOff>
    </xdr:to>
    <xdr:graphicFrame macro="">
      <xdr:nvGraphicFramePr>
        <xdr:cNvPr id="6" name="Graf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31</xdr:row>
      <xdr:rowOff>26216</xdr:rowOff>
    </xdr:from>
    <xdr:to>
      <xdr:col>12</xdr:col>
      <xdr:colOff>400051</xdr:colOff>
      <xdr:row>44</xdr:row>
      <xdr:rowOff>66675</xdr:rowOff>
    </xdr:to>
    <xdr:graphicFrame macro="">
      <xdr:nvGraphicFramePr>
        <xdr:cNvPr id="9" name="Graf 8">
          <a:extLst>
            <a:ext uri="{FF2B5EF4-FFF2-40B4-BE49-F238E27FC236}">
              <a16:creationId xmlns:a16="http://schemas.microsoft.com/office/drawing/2014/main" id="{00000000-0008-0000-1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50118</xdr:colOff>
      <xdr:row>44</xdr:row>
      <xdr:rowOff>152401</xdr:rowOff>
    </xdr:from>
    <xdr:to>
      <xdr:col>12</xdr:col>
      <xdr:colOff>491384</xdr:colOff>
      <xdr:row>56</xdr:row>
      <xdr:rowOff>97655</xdr:rowOff>
    </xdr:to>
    <xdr:graphicFrame macro="">
      <xdr:nvGraphicFramePr>
        <xdr:cNvPr id="3" name="Graf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16</xdr:row>
      <xdr:rowOff>52432</xdr:rowOff>
    </xdr:from>
    <xdr:to>
      <xdr:col>12</xdr:col>
      <xdr:colOff>495300</xdr:colOff>
      <xdr:row>30</xdr:row>
      <xdr:rowOff>138157</xdr:rowOff>
    </xdr:to>
    <xdr:graphicFrame macro="">
      <xdr:nvGraphicFramePr>
        <xdr:cNvPr id="15" name="Graf 14">
          <a:extLst>
            <a:ext uri="{FF2B5EF4-FFF2-40B4-BE49-F238E27FC236}">
              <a16:creationId xmlns:a16="http://schemas.microsoft.com/office/drawing/2014/main" id="{00000000-0008-0000-1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281941</xdr:colOff>
      <xdr:row>21</xdr:row>
      <xdr:rowOff>22860</xdr:rowOff>
    </xdr:from>
    <xdr:to>
      <xdr:col>12</xdr:col>
      <xdr:colOff>704851</xdr:colOff>
      <xdr:row>42</xdr:row>
      <xdr:rowOff>144780</xdr:rowOff>
    </xdr:to>
    <xdr:graphicFrame macro="">
      <xdr:nvGraphicFramePr>
        <xdr:cNvPr id="2" name="Graf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xdr:colOff>
      <xdr:row>21</xdr:row>
      <xdr:rowOff>133350</xdr:rowOff>
    </xdr:from>
    <xdr:to>
      <xdr:col>6</xdr:col>
      <xdr:colOff>268605</xdr:colOff>
      <xdr:row>43</xdr:row>
      <xdr:rowOff>57150</xdr:rowOff>
    </xdr:to>
    <xdr:graphicFrame macro="">
      <xdr:nvGraphicFramePr>
        <xdr:cNvPr id="15" name="Graf 14">
          <a:extLst>
            <a:ext uri="{FF2B5EF4-FFF2-40B4-BE49-F238E27FC236}">
              <a16:creationId xmlns:a16="http://schemas.microsoft.com/office/drawing/2014/main" id="{00000000-0008-0000-1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152401</xdr:colOff>
      <xdr:row>40</xdr:row>
      <xdr:rowOff>28575</xdr:rowOff>
    </xdr:from>
    <xdr:to>
      <xdr:col>8</xdr:col>
      <xdr:colOff>594361</xdr:colOff>
      <xdr:row>57</xdr:row>
      <xdr:rowOff>156210</xdr:rowOff>
    </xdr:to>
    <xdr:graphicFrame macro="">
      <xdr:nvGraphicFramePr>
        <xdr:cNvPr id="13" name="Graf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138112</xdr:rowOff>
    </xdr:from>
    <xdr:to>
      <xdr:col>8</xdr:col>
      <xdr:colOff>609599</xdr:colOff>
      <xdr:row>38</xdr:row>
      <xdr:rowOff>142876</xdr:rowOff>
    </xdr:to>
    <xdr:graphicFrame macro="">
      <xdr:nvGraphicFramePr>
        <xdr:cNvPr id="6" name="Graf 5">
          <a:extLst>
            <a:ext uri="{FF2B5EF4-FFF2-40B4-BE49-F238E27FC236}">
              <a16:creationId xmlns:a16="http://schemas.microsoft.com/office/drawing/2014/main" id="{00000000-0008-0000-1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133350</xdr:colOff>
      <xdr:row>34</xdr:row>
      <xdr:rowOff>41274</xdr:rowOff>
    </xdr:from>
    <xdr:to>
      <xdr:col>11</xdr:col>
      <xdr:colOff>476250</xdr:colOff>
      <xdr:row>57</xdr:row>
      <xdr:rowOff>88899</xdr:rowOff>
    </xdr:to>
    <xdr:graphicFrame macro="">
      <xdr:nvGraphicFramePr>
        <xdr:cNvPr id="3" name="Graf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635000</xdr:colOff>
      <xdr:row>52</xdr:row>
      <xdr:rowOff>57150</xdr:rowOff>
    </xdr:from>
    <xdr:to>
      <xdr:col>7</xdr:col>
      <xdr:colOff>76200</xdr:colOff>
      <xdr:row>52</xdr:row>
      <xdr:rowOff>57150</xdr:rowOff>
    </xdr:to>
    <xdr:cxnSp macro="">
      <xdr:nvCxnSpPr>
        <xdr:cNvPr id="5" name="Přímá spojnice se šipkou 4">
          <a:extLst>
            <a:ext uri="{FF2B5EF4-FFF2-40B4-BE49-F238E27FC236}">
              <a16:creationId xmlns:a16="http://schemas.microsoft.com/office/drawing/2014/main" id="{00000000-0008-0000-1600-000005000000}"/>
            </a:ext>
          </a:extLst>
        </xdr:cNvPr>
        <xdr:cNvCxnSpPr/>
      </xdr:nvCxnSpPr>
      <xdr:spPr>
        <a:xfrm>
          <a:off x="635000" y="9077325"/>
          <a:ext cx="3289300" cy="0"/>
        </a:xfrm>
        <a:prstGeom prst="straightConnector1">
          <a:avLst/>
        </a:prstGeom>
        <a:ln w="15875">
          <a:solidFill>
            <a:schemeClr val="accent5"/>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71437</xdr:rowOff>
    </xdr:from>
    <xdr:to>
      <xdr:col>11</xdr:col>
      <xdr:colOff>476250</xdr:colOff>
      <xdr:row>32</xdr:row>
      <xdr:rowOff>114300</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0.14013</cdr:x>
      <cdr:y>0.19968</cdr:y>
    </cdr:from>
    <cdr:to>
      <cdr:x>0.64013</cdr:x>
      <cdr:y>0.64598</cdr:y>
    </cdr:to>
    <cdr:cxnSp macro="">
      <cdr:nvCxnSpPr>
        <cdr:cNvPr id="3" name="Přímá spojnice 2">
          <a:extLst xmlns:a="http://schemas.openxmlformats.org/drawingml/2006/main">
            <a:ext uri="{FF2B5EF4-FFF2-40B4-BE49-F238E27FC236}">
              <a16:creationId xmlns:a16="http://schemas.microsoft.com/office/drawing/2014/main" id="{F61C53FE-A6C9-461D-A245-79DBE81B5091}"/>
            </a:ext>
          </a:extLst>
        </cdr:cNvPr>
        <cdr:cNvCxnSpPr/>
      </cdr:nvCxnSpPr>
      <cdr:spPr>
        <a:xfrm xmlns:a="http://schemas.openxmlformats.org/drawingml/2006/main">
          <a:off x="838216" y="796918"/>
          <a:ext cx="2990834" cy="1781183"/>
        </a:xfrm>
        <a:prstGeom xmlns:a="http://schemas.openxmlformats.org/drawingml/2006/main" prst="line">
          <a:avLst/>
        </a:prstGeom>
        <a:ln xmlns:a="http://schemas.openxmlformats.org/drawingml/2006/main" w="15875">
          <a:solidFill>
            <a:schemeClr val="accent5"/>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0.28582</cdr:x>
      <cdr:y>0.72629</cdr:y>
    </cdr:from>
    <cdr:to>
      <cdr:x>0.46567</cdr:x>
      <cdr:y>0.77098</cdr:y>
    </cdr:to>
    <cdr:sp macro="" textlink="">
      <cdr:nvSpPr>
        <cdr:cNvPr id="6" name="TextovéPole 5"/>
        <cdr:cNvSpPr txBox="1"/>
      </cdr:nvSpPr>
      <cdr:spPr>
        <a:xfrm xmlns:a="http://schemas.openxmlformats.org/drawingml/2006/main">
          <a:off x="1739637" y="2898591"/>
          <a:ext cx="1094653" cy="17835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nchor="ctr"/>
        <a:lstStyle xmlns:a="http://schemas.openxmlformats.org/drawingml/2006/main"/>
        <a:p xmlns:a="http://schemas.openxmlformats.org/drawingml/2006/main">
          <a:pPr algn="ctr"/>
          <a:r>
            <a:rPr lang="cs-CZ" sz="800" i="1">
              <a:solidFill>
                <a:sysClr val="windowText" lastClr="000000"/>
              </a:solidFill>
              <a:latin typeface="Arial" pitchFamily="34" charset="0"/>
              <a:cs typeface="Arial" pitchFamily="34" charset="0"/>
            </a:rPr>
            <a:t>topná sezóna</a:t>
          </a:r>
        </a:p>
      </cdr:txBody>
    </cdr:sp>
  </cdr:relSizeAnchor>
  <cdr:relSizeAnchor xmlns:cdr="http://schemas.openxmlformats.org/drawingml/2006/chartDrawing">
    <cdr:from>
      <cdr:x>0.638</cdr:x>
      <cdr:y>0.64519</cdr:y>
    </cdr:from>
    <cdr:to>
      <cdr:x>0.93737</cdr:x>
      <cdr:y>0.64678</cdr:y>
    </cdr:to>
    <cdr:cxnSp macro="">
      <cdr:nvCxnSpPr>
        <cdr:cNvPr id="9" name="Přímá spojnice 3">
          <a:extLst xmlns:a="http://schemas.openxmlformats.org/drawingml/2006/main">
            <a:ext uri="{FF2B5EF4-FFF2-40B4-BE49-F238E27FC236}">
              <a16:creationId xmlns:a16="http://schemas.microsoft.com/office/drawing/2014/main" id="{802B8A59-0D79-4E44-8250-1A2949402006}"/>
            </a:ext>
          </a:extLst>
        </cdr:cNvPr>
        <cdr:cNvCxnSpPr/>
      </cdr:nvCxnSpPr>
      <cdr:spPr>
        <a:xfrm xmlns:a="http://schemas.openxmlformats.org/drawingml/2006/main">
          <a:off x="3816350" y="2574926"/>
          <a:ext cx="1790716" cy="6357"/>
        </a:xfrm>
        <a:prstGeom xmlns:a="http://schemas.openxmlformats.org/drawingml/2006/main" prst="line">
          <a:avLst/>
        </a:prstGeom>
        <a:ln xmlns:a="http://schemas.openxmlformats.org/drawingml/2006/main"/>
      </cdr:spPr>
      <cdr:style>
        <a:lnRef xmlns:a="http://schemas.openxmlformats.org/drawingml/2006/main" idx="3">
          <a:schemeClr val="accent5"/>
        </a:lnRef>
        <a:fillRef xmlns:a="http://schemas.openxmlformats.org/drawingml/2006/main" idx="0">
          <a:schemeClr val="accent5"/>
        </a:fillRef>
        <a:effectRef xmlns:a="http://schemas.openxmlformats.org/drawingml/2006/main" idx="2">
          <a:schemeClr val="accent5"/>
        </a:effectRef>
        <a:fontRef xmlns:a="http://schemas.openxmlformats.org/drawingml/2006/main" idx="minor">
          <a:schemeClr val="tx1"/>
        </a:fontRef>
      </cdr:style>
    </cdr:cxnSp>
  </cdr:relSizeAnchor>
  <cdr:relSizeAnchor xmlns:cdr="http://schemas.openxmlformats.org/drawingml/2006/chartDrawing">
    <cdr:from>
      <cdr:x>0.01621</cdr:x>
      <cdr:y>0.89499</cdr:y>
    </cdr:from>
    <cdr:to>
      <cdr:x>0.72555</cdr:x>
      <cdr:y>0.94988</cdr:y>
    </cdr:to>
    <cdr:sp macro="" textlink="">
      <cdr:nvSpPr>
        <cdr:cNvPr id="27" name="TextovéPole 26"/>
        <cdr:cNvSpPr txBox="1"/>
      </cdr:nvSpPr>
      <cdr:spPr>
        <a:xfrm xmlns:a="http://schemas.openxmlformats.org/drawingml/2006/main">
          <a:off x="98662" y="3571883"/>
          <a:ext cx="4317381" cy="219065"/>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vertOverflow="clip" wrap="square" rtlCol="0"/>
        <a:lstStyle xmlns:a="http://schemas.openxmlformats.org/drawingml/2006/main"/>
        <a:p xmlns:a="http://schemas.openxmlformats.org/drawingml/2006/main">
          <a:r>
            <a:rPr lang="cs-CZ" sz="800" i="1">
              <a:latin typeface="+mn-lt"/>
              <a:cs typeface="Arial" pitchFamily="34" charset="0"/>
            </a:rPr>
            <a:t>každý bod představuje jeden plynárenský den</a:t>
          </a:r>
        </a:p>
      </cdr:txBody>
    </cdr:sp>
  </cdr:relSizeAnchor>
  <cdr:relSizeAnchor xmlns:cdr="http://schemas.openxmlformats.org/drawingml/2006/chartDrawing">
    <cdr:from>
      <cdr:x>0</cdr:x>
      <cdr:y>0.90547</cdr:y>
    </cdr:from>
    <cdr:to>
      <cdr:x>0.02348</cdr:x>
      <cdr:y>0.94123</cdr:y>
    </cdr:to>
    <cdr:sp macro="" textlink="">
      <cdr:nvSpPr>
        <cdr:cNvPr id="28" name="Ovál 27"/>
        <cdr:cNvSpPr/>
      </cdr:nvSpPr>
      <cdr:spPr>
        <a:xfrm xmlns:a="http://schemas.openxmlformats.org/drawingml/2006/main">
          <a:off x="0" y="3613709"/>
          <a:ext cx="142911" cy="142717"/>
        </a:xfrm>
        <a:prstGeom xmlns:a="http://schemas.openxmlformats.org/drawingml/2006/main" prst="ellipse">
          <a:avLst/>
        </a:prstGeom>
        <a:solidFill xmlns:a="http://schemas.openxmlformats.org/drawingml/2006/main">
          <a:schemeClr val="accent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cs-CZ"/>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37</xdr:row>
      <xdr:rowOff>47627</xdr:rowOff>
    </xdr:from>
    <xdr:to>
      <xdr:col>12</xdr:col>
      <xdr:colOff>1</xdr:colOff>
      <xdr:row>54</xdr:row>
      <xdr:rowOff>22861</xdr:rowOff>
    </xdr:to>
    <xdr:graphicFrame macro="">
      <xdr:nvGraphicFramePr>
        <xdr:cNvPr id="3" name="Graf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5</xdr:row>
      <xdr:rowOff>57150</xdr:rowOff>
    </xdr:from>
    <xdr:to>
      <xdr:col>10</xdr:col>
      <xdr:colOff>390525</xdr:colOff>
      <xdr:row>13</xdr:row>
      <xdr:rowOff>147636</xdr:rowOff>
    </xdr:to>
    <xdr:graphicFrame macro="">
      <xdr:nvGraphicFramePr>
        <xdr:cNvPr id="5" name="Graf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14</xdr:row>
      <xdr:rowOff>34636</xdr:rowOff>
    </xdr:from>
    <xdr:to>
      <xdr:col>10</xdr:col>
      <xdr:colOff>371475</xdr:colOff>
      <xdr:row>29</xdr:row>
      <xdr:rowOff>138545</xdr:rowOff>
    </xdr:to>
    <xdr:graphicFrame macro="">
      <xdr:nvGraphicFramePr>
        <xdr:cNvPr id="6" name="Graf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114300</xdr:colOff>
      <xdr:row>30</xdr:row>
      <xdr:rowOff>47625</xdr:rowOff>
    </xdr:from>
    <xdr:to>
      <xdr:col>10</xdr:col>
      <xdr:colOff>381000</xdr:colOff>
      <xdr:row>38</xdr:row>
      <xdr:rowOff>138111</xdr:rowOff>
    </xdr:to>
    <xdr:graphicFrame macro="">
      <xdr:nvGraphicFramePr>
        <xdr:cNvPr id="7" name="Graf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85725</xdr:colOff>
      <xdr:row>39</xdr:row>
      <xdr:rowOff>38099</xdr:rowOff>
    </xdr:from>
    <xdr:to>
      <xdr:col>10</xdr:col>
      <xdr:colOff>352425</xdr:colOff>
      <xdr:row>50</xdr:row>
      <xdr:rowOff>95249</xdr:rowOff>
    </xdr:to>
    <xdr:graphicFrame macro="">
      <xdr:nvGraphicFramePr>
        <xdr:cNvPr id="10" name="Graf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717850</xdr:colOff>
      <xdr:row>4</xdr:row>
      <xdr:rowOff>54811</xdr:rowOff>
    </xdr:from>
    <xdr:to>
      <xdr:col>2</xdr:col>
      <xdr:colOff>45972</xdr:colOff>
      <xdr:row>4</xdr:row>
      <xdr:rowOff>527028</xdr:rowOff>
    </xdr:to>
    <xdr:pic>
      <xdr:nvPicPr>
        <xdr:cNvPr id="9" name="Obrázek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717850" y="755851"/>
          <a:ext cx="667420" cy="472217"/>
        </a:xfrm>
        <a:prstGeom prst="rect">
          <a:avLst/>
        </a:prstGeom>
        <a:noFill/>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4</xdr:row>
      <xdr:rowOff>57150</xdr:rowOff>
    </xdr:from>
    <xdr:to>
      <xdr:col>10</xdr:col>
      <xdr:colOff>361950</xdr:colOff>
      <xdr:row>12</xdr:row>
      <xdr:rowOff>147636</xdr:rowOff>
    </xdr:to>
    <xdr:graphicFrame macro="">
      <xdr:nvGraphicFramePr>
        <xdr:cNvPr id="8" name="Graf 7">
          <a:extLst>
            <a:ext uri="{FF2B5EF4-FFF2-40B4-BE49-F238E27FC236}">
              <a16:creationId xmlns:a16="http://schemas.microsoft.com/office/drawing/2014/main" id="{00000000-0008-0000-1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13</xdr:row>
      <xdr:rowOff>142875</xdr:rowOff>
    </xdr:from>
    <xdr:to>
      <xdr:col>10</xdr:col>
      <xdr:colOff>361950</xdr:colOff>
      <xdr:row>28</xdr:row>
      <xdr:rowOff>42861</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161925</xdr:colOff>
      <xdr:row>29</xdr:row>
      <xdr:rowOff>47625</xdr:rowOff>
    </xdr:from>
    <xdr:to>
      <xdr:col>10</xdr:col>
      <xdr:colOff>333376</xdr:colOff>
      <xdr:row>37</xdr:row>
      <xdr:rowOff>138111</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28575</xdr:colOff>
      <xdr:row>38</xdr:row>
      <xdr:rowOff>57150</xdr:rowOff>
    </xdr:from>
    <xdr:to>
      <xdr:col>11</xdr:col>
      <xdr:colOff>0</xdr:colOff>
      <xdr:row>49</xdr:row>
      <xdr:rowOff>152400</xdr:rowOff>
    </xdr:to>
    <xdr:graphicFrame macro="">
      <xdr:nvGraphicFramePr>
        <xdr:cNvPr id="12" name="Graf 11">
          <a:extLst>
            <a:ext uri="{FF2B5EF4-FFF2-40B4-BE49-F238E27FC236}">
              <a16:creationId xmlns:a16="http://schemas.microsoft.com/office/drawing/2014/main" id="{00000000-0008-0000-1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523875</xdr:colOff>
      <xdr:row>3</xdr:row>
      <xdr:rowOff>38100</xdr:rowOff>
    </xdr:from>
    <xdr:to>
      <xdr:col>1</xdr:col>
      <xdr:colOff>572170</xdr:colOff>
      <xdr:row>3</xdr:row>
      <xdr:rowOff>510317</xdr:rowOff>
    </xdr:to>
    <xdr:pic>
      <xdr:nvPicPr>
        <xdr:cNvPr id="2" name="Obrázek 1">
          <a:extLst>
            <a:ext uri="{FF2B5EF4-FFF2-40B4-BE49-F238E27FC236}">
              <a16:creationId xmlns:a16="http://schemas.microsoft.com/office/drawing/2014/main" id="{4BCE36D0-2A85-49CE-9A12-4CFE124FC88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523875" y="638175"/>
          <a:ext cx="629320" cy="472217"/>
        </a:xfrm>
        <a:prstGeom prst="rect">
          <a:avLst/>
        </a:prstGeom>
        <a:noFill/>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514350</xdr:colOff>
      <xdr:row>16</xdr:row>
      <xdr:rowOff>76200</xdr:rowOff>
    </xdr:from>
    <xdr:to>
      <xdr:col>3</xdr:col>
      <xdr:colOff>523876</xdr:colOff>
      <xdr:row>26</xdr:row>
      <xdr:rowOff>76200</xdr:rowOff>
    </xdr:to>
    <xdr:cxnSp macro="">
      <xdr:nvCxnSpPr>
        <xdr:cNvPr id="3" name="Přímá spojnice se šipkou 2">
          <a:extLst>
            <a:ext uri="{FF2B5EF4-FFF2-40B4-BE49-F238E27FC236}">
              <a16:creationId xmlns:a16="http://schemas.microsoft.com/office/drawing/2014/main" id="{00000000-0008-0000-1900-000003000000}"/>
            </a:ext>
          </a:extLst>
        </xdr:cNvPr>
        <xdr:cNvCxnSpPr/>
      </xdr:nvCxnSpPr>
      <xdr:spPr>
        <a:xfrm flipH="1">
          <a:off x="3095625" y="4057650"/>
          <a:ext cx="9526" cy="2590800"/>
        </a:xfrm>
        <a:prstGeom prst="straightConnector1">
          <a:avLst/>
        </a:prstGeom>
        <a:ln w="508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27</xdr:row>
      <xdr:rowOff>133350</xdr:rowOff>
    </xdr:from>
    <xdr:to>
      <xdr:col>4</xdr:col>
      <xdr:colOff>1000125</xdr:colOff>
      <xdr:row>27</xdr:row>
      <xdr:rowOff>133350</xdr:rowOff>
    </xdr:to>
    <xdr:cxnSp macro="">
      <xdr:nvCxnSpPr>
        <xdr:cNvPr id="4" name="Přímá spojnice se šipkou 3">
          <a:extLst>
            <a:ext uri="{FF2B5EF4-FFF2-40B4-BE49-F238E27FC236}">
              <a16:creationId xmlns:a16="http://schemas.microsoft.com/office/drawing/2014/main" id="{00000000-0008-0000-1900-000004000000}"/>
            </a:ext>
          </a:extLst>
        </xdr:cNvPr>
        <xdr:cNvCxnSpPr/>
      </xdr:nvCxnSpPr>
      <xdr:spPr>
        <a:xfrm>
          <a:off x="3390900" y="6200775"/>
          <a:ext cx="933450" cy="0"/>
        </a:xfrm>
        <a:prstGeom prst="straightConnector1">
          <a:avLst/>
        </a:prstGeom>
        <a:ln w="508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523875</xdr:colOff>
      <xdr:row>28</xdr:row>
      <xdr:rowOff>47625</xdr:rowOff>
    </xdr:from>
    <xdr:to>
      <xdr:col>5</xdr:col>
      <xdr:colOff>533399</xdr:colOff>
      <xdr:row>31</xdr:row>
      <xdr:rowOff>95251</xdr:rowOff>
    </xdr:to>
    <xdr:cxnSp macro="">
      <xdr:nvCxnSpPr>
        <xdr:cNvPr id="5" name="Přímá spojnice se šipkou 4">
          <a:extLst>
            <a:ext uri="{FF2B5EF4-FFF2-40B4-BE49-F238E27FC236}">
              <a16:creationId xmlns:a16="http://schemas.microsoft.com/office/drawing/2014/main" id="{00000000-0008-0000-1900-000005000000}"/>
            </a:ext>
          </a:extLst>
        </xdr:cNvPr>
        <xdr:cNvCxnSpPr/>
      </xdr:nvCxnSpPr>
      <xdr:spPr>
        <a:xfrm flipV="1">
          <a:off x="4895850" y="6400800"/>
          <a:ext cx="9524" cy="962026"/>
        </a:xfrm>
        <a:prstGeom prst="straightConnector1">
          <a:avLst/>
        </a:prstGeom>
        <a:ln w="127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542925</xdr:colOff>
      <xdr:row>24</xdr:row>
      <xdr:rowOff>38100</xdr:rowOff>
    </xdr:from>
    <xdr:to>
      <xdr:col>5</xdr:col>
      <xdr:colOff>542926</xdr:colOff>
      <xdr:row>26</xdr:row>
      <xdr:rowOff>104775</xdr:rowOff>
    </xdr:to>
    <xdr:cxnSp macro="">
      <xdr:nvCxnSpPr>
        <xdr:cNvPr id="6" name="Přímá spojnice se šipkou 5">
          <a:extLst>
            <a:ext uri="{FF2B5EF4-FFF2-40B4-BE49-F238E27FC236}">
              <a16:creationId xmlns:a16="http://schemas.microsoft.com/office/drawing/2014/main" id="{00000000-0008-0000-1900-000006000000}"/>
            </a:ext>
          </a:extLst>
        </xdr:cNvPr>
        <xdr:cNvCxnSpPr/>
      </xdr:nvCxnSpPr>
      <xdr:spPr>
        <a:xfrm>
          <a:off x="5219700" y="6038850"/>
          <a:ext cx="1" cy="638175"/>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10</xdr:row>
      <xdr:rowOff>76202</xdr:rowOff>
    </xdr:from>
    <xdr:to>
      <xdr:col>4</xdr:col>
      <xdr:colOff>523876</xdr:colOff>
      <xdr:row>14</xdr:row>
      <xdr:rowOff>133354</xdr:rowOff>
    </xdr:to>
    <xdr:cxnSp macro="">
      <xdr:nvCxnSpPr>
        <xdr:cNvPr id="10" name="Pravoúhlá spojnice 9">
          <a:extLst>
            <a:ext uri="{FF2B5EF4-FFF2-40B4-BE49-F238E27FC236}">
              <a16:creationId xmlns:a16="http://schemas.microsoft.com/office/drawing/2014/main" id="{00000000-0008-0000-1900-00000A000000}"/>
            </a:ext>
          </a:extLst>
        </xdr:cNvPr>
        <xdr:cNvCxnSpPr/>
      </xdr:nvCxnSpPr>
      <xdr:spPr>
        <a:xfrm rot="5400000">
          <a:off x="3086100" y="2847977"/>
          <a:ext cx="1047752" cy="476251"/>
        </a:xfrm>
        <a:prstGeom prst="bentConnector3">
          <a:avLst>
            <a:gd name="adj1" fmla="val 100000"/>
          </a:avLst>
        </a:prstGeom>
        <a:ln w="63500">
          <a:solidFill>
            <a:schemeClr val="tx1">
              <a:lumMod val="85000"/>
              <a:lumOff val="1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1019173</xdr:colOff>
      <xdr:row>6</xdr:row>
      <xdr:rowOff>38100</xdr:rowOff>
    </xdr:from>
    <xdr:to>
      <xdr:col>2</xdr:col>
      <xdr:colOff>1000129</xdr:colOff>
      <xdr:row>14</xdr:row>
      <xdr:rowOff>133353</xdr:rowOff>
    </xdr:to>
    <xdr:cxnSp macro="">
      <xdr:nvCxnSpPr>
        <xdr:cNvPr id="11" name="Pravoúhlá spojnice 10">
          <a:extLst>
            <a:ext uri="{FF2B5EF4-FFF2-40B4-BE49-F238E27FC236}">
              <a16:creationId xmlns:a16="http://schemas.microsoft.com/office/drawing/2014/main" id="{00000000-0008-0000-1900-00000B000000}"/>
            </a:ext>
          </a:extLst>
        </xdr:cNvPr>
        <xdr:cNvCxnSpPr/>
      </xdr:nvCxnSpPr>
      <xdr:spPr>
        <a:xfrm rot="16200000" flipV="1">
          <a:off x="676274" y="2066924"/>
          <a:ext cx="2076453" cy="1028706"/>
        </a:xfrm>
        <a:prstGeom prst="bentConnector3">
          <a:avLst>
            <a:gd name="adj1" fmla="val 0"/>
          </a:avLst>
        </a:prstGeom>
        <a:ln w="63500">
          <a:solidFill>
            <a:srgbClr val="64636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10</xdr:row>
      <xdr:rowOff>57152</xdr:rowOff>
    </xdr:from>
    <xdr:to>
      <xdr:col>5</xdr:col>
      <xdr:colOff>485777</xdr:colOff>
      <xdr:row>15</xdr:row>
      <xdr:rowOff>142877</xdr:rowOff>
    </xdr:to>
    <xdr:cxnSp macro="">
      <xdr:nvCxnSpPr>
        <xdr:cNvPr id="12" name="Pravoúhlá spojnice 11">
          <a:extLst>
            <a:ext uri="{FF2B5EF4-FFF2-40B4-BE49-F238E27FC236}">
              <a16:creationId xmlns:a16="http://schemas.microsoft.com/office/drawing/2014/main" id="{00000000-0008-0000-1900-00000C000000}"/>
            </a:ext>
          </a:extLst>
        </xdr:cNvPr>
        <xdr:cNvCxnSpPr/>
      </xdr:nvCxnSpPr>
      <xdr:spPr>
        <a:xfrm rot="10800000" flipV="1">
          <a:off x="3352800" y="2543177"/>
          <a:ext cx="1504952" cy="1323975"/>
        </a:xfrm>
        <a:prstGeom prst="bentConnector3">
          <a:avLst>
            <a:gd name="adj1" fmla="val -633"/>
          </a:avLst>
        </a:prstGeom>
        <a:ln w="4445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38108</xdr:colOff>
      <xdr:row>16</xdr:row>
      <xdr:rowOff>76200</xdr:rowOff>
    </xdr:from>
    <xdr:to>
      <xdr:col>3</xdr:col>
      <xdr:colOff>114300</xdr:colOff>
      <xdr:row>18</xdr:row>
      <xdr:rowOff>123820</xdr:rowOff>
    </xdr:to>
    <xdr:cxnSp macro="">
      <xdr:nvCxnSpPr>
        <xdr:cNvPr id="14" name="Pravoúhlá spojnice 13">
          <a:extLst>
            <a:ext uri="{FF2B5EF4-FFF2-40B4-BE49-F238E27FC236}">
              <a16:creationId xmlns:a16="http://schemas.microsoft.com/office/drawing/2014/main" id="{00000000-0008-0000-1900-00000E000000}"/>
            </a:ext>
          </a:extLst>
        </xdr:cNvPr>
        <xdr:cNvCxnSpPr/>
      </xdr:nvCxnSpPr>
      <xdr:spPr>
        <a:xfrm rot="10800000" flipV="1">
          <a:off x="1571633" y="4057650"/>
          <a:ext cx="1123942" cy="542920"/>
        </a:xfrm>
        <a:prstGeom prst="bentConnector3">
          <a:avLst>
            <a:gd name="adj1" fmla="val 0"/>
          </a:avLst>
        </a:prstGeom>
        <a:ln w="12700">
          <a:solidFill>
            <a:srgbClr val="1A336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xdr:row>
      <xdr:rowOff>123825</xdr:rowOff>
    </xdr:from>
    <xdr:to>
      <xdr:col>2</xdr:col>
      <xdr:colOff>981075</xdr:colOff>
      <xdr:row>27</xdr:row>
      <xdr:rowOff>95250</xdr:rowOff>
    </xdr:to>
    <xdr:cxnSp macro="">
      <xdr:nvCxnSpPr>
        <xdr:cNvPr id="17" name="Pravoúhlá spojnice 16">
          <a:extLst>
            <a:ext uri="{FF2B5EF4-FFF2-40B4-BE49-F238E27FC236}">
              <a16:creationId xmlns:a16="http://schemas.microsoft.com/office/drawing/2014/main" id="{00000000-0008-0000-1900-000011000000}"/>
            </a:ext>
          </a:extLst>
        </xdr:cNvPr>
        <xdr:cNvCxnSpPr/>
      </xdr:nvCxnSpPr>
      <xdr:spPr>
        <a:xfrm>
          <a:off x="1295400" y="5905500"/>
          <a:ext cx="914400" cy="257175"/>
        </a:xfrm>
        <a:prstGeom prst="bentConnector3">
          <a:avLst/>
        </a:prstGeom>
        <a:ln w="127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27</xdr:row>
      <xdr:rowOff>200022</xdr:rowOff>
    </xdr:from>
    <xdr:to>
      <xdr:col>2</xdr:col>
      <xdr:colOff>981077</xdr:colOff>
      <xdr:row>28</xdr:row>
      <xdr:rowOff>152399</xdr:rowOff>
    </xdr:to>
    <xdr:cxnSp macro="">
      <xdr:nvCxnSpPr>
        <xdr:cNvPr id="18" name="Pravoúhlá spojnice 17">
          <a:extLst>
            <a:ext uri="{FF2B5EF4-FFF2-40B4-BE49-F238E27FC236}">
              <a16:creationId xmlns:a16="http://schemas.microsoft.com/office/drawing/2014/main" id="{00000000-0008-0000-1900-000012000000}"/>
            </a:ext>
          </a:extLst>
        </xdr:cNvPr>
        <xdr:cNvCxnSpPr/>
      </xdr:nvCxnSpPr>
      <xdr:spPr>
        <a:xfrm rot="10800000" flipV="1">
          <a:off x="1257300" y="6267447"/>
          <a:ext cx="952502" cy="238127"/>
        </a:xfrm>
        <a:prstGeom prst="bentConnector3">
          <a:avLst>
            <a:gd name="adj1" fmla="val 50000"/>
          </a:avLst>
        </a:prstGeom>
        <a:ln w="127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32808</xdr:colOff>
      <xdr:row>33</xdr:row>
      <xdr:rowOff>31222</xdr:rowOff>
    </xdr:from>
    <xdr:to>
      <xdr:col>3</xdr:col>
      <xdr:colOff>518583</xdr:colOff>
      <xdr:row>35</xdr:row>
      <xdr:rowOff>174098</xdr:rowOff>
    </xdr:to>
    <xdr:cxnSp macro="">
      <xdr:nvCxnSpPr>
        <xdr:cNvPr id="21" name="Pravoúhlá spojnice 20">
          <a:extLst>
            <a:ext uri="{FF2B5EF4-FFF2-40B4-BE49-F238E27FC236}">
              <a16:creationId xmlns:a16="http://schemas.microsoft.com/office/drawing/2014/main" id="{00000000-0008-0000-1900-000015000000}"/>
            </a:ext>
          </a:extLst>
        </xdr:cNvPr>
        <xdr:cNvCxnSpPr/>
      </xdr:nvCxnSpPr>
      <xdr:spPr>
        <a:xfrm rot="5400000" flipH="1" flipV="1">
          <a:off x="2466446" y="8321147"/>
          <a:ext cx="777876" cy="485775"/>
        </a:xfrm>
        <a:prstGeom prst="bentConnector3">
          <a:avLst>
            <a:gd name="adj1" fmla="val 1852"/>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504825</xdr:colOff>
      <xdr:row>28</xdr:row>
      <xdr:rowOff>38100</xdr:rowOff>
    </xdr:from>
    <xdr:to>
      <xdr:col>3</xdr:col>
      <xdr:colOff>514350</xdr:colOff>
      <xdr:row>31</xdr:row>
      <xdr:rowOff>95250</xdr:rowOff>
    </xdr:to>
    <xdr:cxnSp macro="">
      <xdr:nvCxnSpPr>
        <xdr:cNvPr id="39" name="Přímá spojnice se šipkou 38">
          <a:extLst>
            <a:ext uri="{FF2B5EF4-FFF2-40B4-BE49-F238E27FC236}">
              <a16:creationId xmlns:a16="http://schemas.microsoft.com/office/drawing/2014/main" id="{00000000-0008-0000-1900-000027000000}"/>
            </a:ext>
          </a:extLst>
        </xdr:cNvPr>
        <xdr:cNvCxnSpPr/>
      </xdr:nvCxnSpPr>
      <xdr:spPr>
        <a:xfrm flipV="1">
          <a:off x="3086100" y="6648450"/>
          <a:ext cx="9525" cy="971550"/>
        </a:xfrm>
        <a:prstGeom prst="straightConnector1">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476253</xdr:colOff>
      <xdr:row>33</xdr:row>
      <xdr:rowOff>19051</xdr:rowOff>
    </xdr:from>
    <xdr:to>
      <xdr:col>4</xdr:col>
      <xdr:colOff>514351</xdr:colOff>
      <xdr:row>35</xdr:row>
      <xdr:rowOff>161925</xdr:rowOff>
    </xdr:to>
    <xdr:cxnSp macro="">
      <xdr:nvCxnSpPr>
        <xdr:cNvPr id="63" name="Pravoúhlá spojnice 62">
          <a:extLst>
            <a:ext uri="{FF2B5EF4-FFF2-40B4-BE49-F238E27FC236}">
              <a16:creationId xmlns:a16="http://schemas.microsoft.com/office/drawing/2014/main" id="{00000000-0008-0000-1900-00003F000000}"/>
            </a:ext>
          </a:extLst>
        </xdr:cNvPr>
        <xdr:cNvCxnSpPr/>
      </xdr:nvCxnSpPr>
      <xdr:spPr>
        <a:xfrm flipV="1">
          <a:off x="3057528" y="8172451"/>
          <a:ext cx="1085848" cy="771524"/>
        </a:xfrm>
        <a:prstGeom prst="bentConnector3">
          <a:avLst>
            <a:gd name="adj1" fmla="val 100000"/>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510120</xdr:colOff>
      <xdr:row>33</xdr:row>
      <xdr:rowOff>39161</xdr:rowOff>
    </xdr:from>
    <xdr:to>
      <xdr:col>5</xdr:col>
      <xdr:colOff>510121</xdr:colOff>
      <xdr:row>35</xdr:row>
      <xdr:rowOff>162983</xdr:rowOff>
    </xdr:to>
    <xdr:cxnSp macro="">
      <xdr:nvCxnSpPr>
        <xdr:cNvPr id="66" name="Pravoúhlá spojnice 65">
          <a:extLst>
            <a:ext uri="{FF2B5EF4-FFF2-40B4-BE49-F238E27FC236}">
              <a16:creationId xmlns:a16="http://schemas.microsoft.com/office/drawing/2014/main" id="{00000000-0008-0000-1900-000042000000}"/>
            </a:ext>
          </a:extLst>
        </xdr:cNvPr>
        <xdr:cNvCxnSpPr/>
      </xdr:nvCxnSpPr>
      <xdr:spPr>
        <a:xfrm flipV="1">
          <a:off x="4140203" y="8198911"/>
          <a:ext cx="1047751" cy="748239"/>
        </a:xfrm>
        <a:prstGeom prst="bentConnector3">
          <a:avLst>
            <a:gd name="adj1" fmla="val 100000"/>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492125</xdr:colOff>
      <xdr:row>29</xdr:row>
      <xdr:rowOff>206375</xdr:rowOff>
    </xdr:from>
    <xdr:to>
      <xdr:col>5</xdr:col>
      <xdr:colOff>531812</xdr:colOff>
      <xdr:row>31</xdr:row>
      <xdr:rowOff>142875</xdr:rowOff>
    </xdr:to>
    <xdr:cxnSp macro="">
      <xdr:nvCxnSpPr>
        <xdr:cNvPr id="75" name="Pravoúhlá spojnice 74">
          <a:extLst>
            <a:ext uri="{FF2B5EF4-FFF2-40B4-BE49-F238E27FC236}">
              <a16:creationId xmlns:a16="http://schemas.microsoft.com/office/drawing/2014/main" id="{00000000-0008-0000-1900-00004B000000}"/>
            </a:ext>
          </a:extLst>
        </xdr:cNvPr>
        <xdr:cNvCxnSpPr/>
      </xdr:nvCxnSpPr>
      <xdr:spPr>
        <a:xfrm flipV="1">
          <a:off x="4119563" y="7080250"/>
          <a:ext cx="1087437" cy="571500"/>
        </a:xfrm>
        <a:prstGeom prst="bentConnector3">
          <a:avLst>
            <a:gd name="adj1" fmla="val 365"/>
          </a:avLst>
        </a:prstGeom>
        <a:ln w="12700">
          <a:solidFill>
            <a:srgbClr val="9196B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38106</xdr:colOff>
      <xdr:row>16</xdr:row>
      <xdr:rowOff>38099</xdr:rowOff>
    </xdr:from>
    <xdr:to>
      <xdr:col>3</xdr:col>
      <xdr:colOff>285750</xdr:colOff>
      <xdr:row>20</xdr:row>
      <xdr:rowOff>123820</xdr:rowOff>
    </xdr:to>
    <xdr:cxnSp macro="">
      <xdr:nvCxnSpPr>
        <xdr:cNvPr id="92" name="Pravoúhlá spojnice 91">
          <a:extLst>
            <a:ext uri="{FF2B5EF4-FFF2-40B4-BE49-F238E27FC236}">
              <a16:creationId xmlns:a16="http://schemas.microsoft.com/office/drawing/2014/main" id="{00000000-0008-0000-1900-00005C000000}"/>
            </a:ext>
          </a:extLst>
        </xdr:cNvPr>
        <xdr:cNvCxnSpPr/>
      </xdr:nvCxnSpPr>
      <xdr:spPr>
        <a:xfrm rot="10800000" flipV="1">
          <a:off x="1571631" y="4019549"/>
          <a:ext cx="1295394" cy="1076321"/>
        </a:xfrm>
        <a:prstGeom prst="bentConnector3">
          <a:avLst>
            <a:gd name="adj1" fmla="val 0"/>
          </a:avLst>
        </a:prstGeom>
        <a:ln w="50800">
          <a:solidFill>
            <a:srgbClr val="1A3366"/>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1038226</xdr:colOff>
      <xdr:row>6</xdr:row>
      <xdr:rowOff>19047</xdr:rowOff>
    </xdr:from>
    <xdr:to>
      <xdr:col>5</xdr:col>
      <xdr:colOff>485776</xdr:colOff>
      <xdr:row>8</xdr:row>
      <xdr:rowOff>219074</xdr:rowOff>
    </xdr:to>
    <xdr:cxnSp macro="">
      <xdr:nvCxnSpPr>
        <xdr:cNvPr id="35" name="Pravoúhlá spojnice 34">
          <a:extLst>
            <a:ext uri="{FF2B5EF4-FFF2-40B4-BE49-F238E27FC236}">
              <a16:creationId xmlns:a16="http://schemas.microsoft.com/office/drawing/2014/main" id="{00000000-0008-0000-1900-000023000000}"/>
            </a:ext>
          </a:extLst>
        </xdr:cNvPr>
        <xdr:cNvCxnSpPr/>
      </xdr:nvCxnSpPr>
      <xdr:spPr>
        <a:xfrm rot="16200000" flipH="1">
          <a:off x="4673917" y="1549716"/>
          <a:ext cx="702947" cy="521970"/>
        </a:xfrm>
        <a:prstGeom prst="bentConnector3">
          <a:avLst>
            <a:gd name="adj1" fmla="val 50000"/>
          </a:avLst>
        </a:prstGeom>
        <a:ln w="381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533400</xdr:colOff>
      <xdr:row>6</xdr:row>
      <xdr:rowOff>19053</xdr:rowOff>
    </xdr:from>
    <xdr:to>
      <xdr:col>4</xdr:col>
      <xdr:colOff>1038225</xdr:colOff>
      <xdr:row>8</xdr:row>
      <xdr:rowOff>219079</xdr:rowOff>
    </xdr:to>
    <xdr:cxnSp macro="">
      <xdr:nvCxnSpPr>
        <xdr:cNvPr id="40" name="Pravoúhlá spojnice 39">
          <a:extLst>
            <a:ext uri="{FF2B5EF4-FFF2-40B4-BE49-F238E27FC236}">
              <a16:creationId xmlns:a16="http://schemas.microsoft.com/office/drawing/2014/main" id="{00000000-0008-0000-1900-000028000000}"/>
            </a:ext>
          </a:extLst>
        </xdr:cNvPr>
        <xdr:cNvCxnSpPr/>
      </xdr:nvCxnSpPr>
      <xdr:spPr>
        <a:xfrm rot="5400000">
          <a:off x="4067175" y="1619253"/>
          <a:ext cx="695326" cy="504825"/>
        </a:xfrm>
        <a:prstGeom prst="bentConnector3">
          <a:avLst>
            <a:gd name="adj1" fmla="val 50000"/>
          </a:avLst>
        </a:prstGeom>
        <a:ln w="63500">
          <a:solidFill>
            <a:srgbClr val="64636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523875</xdr:colOff>
      <xdr:row>23</xdr:row>
      <xdr:rowOff>142875</xdr:rowOff>
    </xdr:from>
    <xdr:to>
      <xdr:col>4</xdr:col>
      <xdr:colOff>1019175</xdr:colOff>
      <xdr:row>23</xdr:row>
      <xdr:rowOff>142875</xdr:rowOff>
    </xdr:to>
    <xdr:cxnSp macro="">
      <xdr:nvCxnSpPr>
        <xdr:cNvPr id="25" name="Přímá spojnice se šipkou 24">
          <a:extLst>
            <a:ext uri="{FF2B5EF4-FFF2-40B4-BE49-F238E27FC236}">
              <a16:creationId xmlns:a16="http://schemas.microsoft.com/office/drawing/2014/main" id="{3C8BB26B-FA3C-4D42-878E-A1B5BC7BCEB9}"/>
            </a:ext>
          </a:extLst>
        </xdr:cNvPr>
        <xdr:cNvCxnSpPr/>
      </xdr:nvCxnSpPr>
      <xdr:spPr>
        <a:xfrm>
          <a:off x="3105150" y="5791200"/>
          <a:ext cx="1543050" cy="0"/>
        </a:xfrm>
        <a:prstGeom prst="straightConnector1">
          <a:avLst/>
        </a:prstGeom>
        <a:ln w="254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552450</xdr:colOff>
      <xdr:row>19</xdr:row>
      <xdr:rowOff>142875</xdr:rowOff>
    </xdr:from>
    <xdr:to>
      <xdr:col>4</xdr:col>
      <xdr:colOff>1009650</xdr:colOff>
      <xdr:row>19</xdr:row>
      <xdr:rowOff>142875</xdr:rowOff>
    </xdr:to>
    <xdr:cxnSp macro="">
      <xdr:nvCxnSpPr>
        <xdr:cNvPr id="27" name="Přímá spojnice se šipkou 26">
          <a:extLst>
            <a:ext uri="{FF2B5EF4-FFF2-40B4-BE49-F238E27FC236}">
              <a16:creationId xmlns:a16="http://schemas.microsoft.com/office/drawing/2014/main" id="{DE2FC046-1B31-45E4-8F5F-F0A44B018D71}"/>
            </a:ext>
          </a:extLst>
        </xdr:cNvPr>
        <xdr:cNvCxnSpPr/>
      </xdr:nvCxnSpPr>
      <xdr:spPr>
        <a:xfrm>
          <a:off x="3133725" y="4800600"/>
          <a:ext cx="1504950" cy="0"/>
        </a:xfrm>
        <a:prstGeom prst="straightConnector1">
          <a:avLst/>
        </a:prstGeom>
        <a:ln w="19050">
          <a:solidFill>
            <a:srgbClr val="D0D0D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19</xdr:row>
      <xdr:rowOff>33337</xdr:rowOff>
    </xdr:from>
    <xdr:to>
      <xdr:col>12</xdr:col>
      <xdr:colOff>85725</xdr:colOff>
      <xdr:row>36</xdr:row>
      <xdr:rowOff>121920</xdr:rowOff>
    </xdr:to>
    <xdr:graphicFrame macro="">
      <xdr:nvGraphicFramePr>
        <xdr:cNvPr id="6" name="Graf 5">
          <a:extLst>
            <a:ext uri="{FF2B5EF4-FFF2-40B4-BE49-F238E27FC236}">
              <a16:creationId xmlns:a16="http://schemas.microsoft.com/office/drawing/2014/main" id="{00000000-0008-0000-1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49530</xdr:rowOff>
    </xdr:from>
    <xdr:to>
      <xdr:col>12</xdr:col>
      <xdr:colOff>95250</xdr:colOff>
      <xdr:row>57</xdr:row>
      <xdr:rowOff>76200</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180975</xdr:rowOff>
    </xdr:from>
    <xdr:to>
      <xdr:col>12</xdr:col>
      <xdr:colOff>104775</xdr:colOff>
      <xdr:row>16</xdr:row>
      <xdr:rowOff>61913</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52568</xdr:colOff>
      <xdr:row>5</xdr:row>
      <xdr:rowOff>1904</xdr:rowOff>
    </xdr:from>
    <xdr:to>
      <xdr:col>15</xdr:col>
      <xdr:colOff>411143</xdr:colOff>
      <xdr:row>13</xdr:row>
      <xdr:rowOff>66675</xdr:rowOff>
    </xdr:to>
    <xdr:graphicFrame macro="">
      <xdr:nvGraphicFramePr>
        <xdr:cNvPr id="13" name="Graf 12">
          <a:extLst>
            <a:ext uri="{FF2B5EF4-FFF2-40B4-BE49-F238E27FC236}">
              <a16:creationId xmlns:a16="http://schemas.microsoft.com/office/drawing/2014/main" id="{00000000-0008-0000-1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36194</xdr:colOff>
      <xdr:row>27</xdr:row>
      <xdr:rowOff>45720</xdr:rowOff>
    </xdr:from>
    <xdr:to>
      <xdr:col>15</xdr:col>
      <xdr:colOff>394769</xdr:colOff>
      <xdr:row>39</xdr:row>
      <xdr:rowOff>30480</xdr:rowOff>
    </xdr:to>
    <xdr:graphicFrame macro="">
      <xdr:nvGraphicFramePr>
        <xdr:cNvPr id="16" name="Graf 15">
          <a:extLst>
            <a:ext uri="{FF2B5EF4-FFF2-40B4-BE49-F238E27FC236}">
              <a16:creationId xmlns:a16="http://schemas.microsoft.com/office/drawing/2014/main" id="{00000000-0008-0000-1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1905</xdr:colOff>
      <xdr:row>15</xdr:row>
      <xdr:rowOff>47624</xdr:rowOff>
    </xdr:from>
    <xdr:to>
      <xdr:col>15</xdr:col>
      <xdr:colOff>360480</xdr:colOff>
      <xdr:row>25</xdr:row>
      <xdr:rowOff>21095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19048</xdr:colOff>
      <xdr:row>3</xdr:row>
      <xdr:rowOff>205153</xdr:rowOff>
    </xdr:from>
    <xdr:to>
      <xdr:col>15</xdr:col>
      <xdr:colOff>429644</xdr:colOff>
      <xdr:row>11</xdr:row>
      <xdr:rowOff>114299</xdr:rowOff>
    </xdr:to>
    <xdr:graphicFrame macro="">
      <xdr:nvGraphicFramePr>
        <xdr:cNvPr id="2" name="Graf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112539</xdr:colOff>
      <xdr:row>13</xdr:row>
      <xdr:rowOff>114300</xdr:rowOff>
    </xdr:from>
    <xdr:to>
      <xdr:col>15</xdr:col>
      <xdr:colOff>405905</xdr:colOff>
      <xdr:row>23</xdr:row>
      <xdr:rowOff>140677</xdr:rowOff>
    </xdr:to>
    <xdr:graphicFrame macro="">
      <xdr:nvGraphicFramePr>
        <xdr:cNvPr id="24" name="Graf 23">
          <a:extLst>
            <a:ext uri="{FF2B5EF4-FFF2-40B4-BE49-F238E27FC236}">
              <a16:creationId xmlns:a16="http://schemas.microsoft.com/office/drawing/2014/main" id="{00000000-0008-0000-1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66675</xdr:colOff>
      <xdr:row>25</xdr:row>
      <xdr:rowOff>5715</xdr:rowOff>
    </xdr:from>
    <xdr:to>
      <xdr:col>15</xdr:col>
      <xdr:colOff>417190</xdr:colOff>
      <xdr:row>35</xdr:row>
      <xdr:rowOff>120015</xdr:rowOff>
    </xdr:to>
    <xdr:graphicFrame macro="">
      <xdr:nvGraphicFramePr>
        <xdr:cNvPr id="25" name="Graf 24">
          <a:extLst>
            <a:ext uri="{FF2B5EF4-FFF2-40B4-BE49-F238E27FC236}">
              <a16:creationId xmlns:a16="http://schemas.microsoft.com/office/drawing/2014/main" id="{00000000-0008-0000-1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8</xdr:col>
      <xdr:colOff>104775</xdr:colOff>
      <xdr:row>3</xdr:row>
      <xdr:rowOff>47625</xdr:rowOff>
    </xdr:from>
    <xdr:to>
      <xdr:col>15</xdr:col>
      <xdr:colOff>396675</xdr:colOff>
      <xdr:row>11</xdr:row>
      <xdr:rowOff>123825</xdr:rowOff>
    </xdr:to>
    <xdr:graphicFrame macro="">
      <xdr:nvGraphicFramePr>
        <xdr:cNvPr id="13" name="Graf 12">
          <a:extLst>
            <a:ext uri="{FF2B5EF4-FFF2-40B4-BE49-F238E27FC236}">
              <a16:creationId xmlns:a16="http://schemas.microsoft.com/office/drawing/2014/main" id="{00000000-0008-0000-1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36195</xdr:colOff>
      <xdr:row>13</xdr:row>
      <xdr:rowOff>76201</xdr:rowOff>
    </xdr:from>
    <xdr:to>
      <xdr:col>15</xdr:col>
      <xdr:colOff>442395</xdr:colOff>
      <xdr:row>23</xdr:row>
      <xdr:rowOff>123825</xdr:rowOff>
    </xdr:to>
    <xdr:graphicFrame macro="">
      <xdr:nvGraphicFramePr>
        <xdr:cNvPr id="15" name="Graf 14">
          <a:extLst>
            <a:ext uri="{FF2B5EF4-FFF2-40B4-BE49-F238E27FC236}">
              <a16:creationId xmlns:a16="http://schemas.microsoft.com/office/drawing/2014/main" id="{00000000-0008-0000-1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57149</xdr:colOff>
      <xdr:row>25</xdr:row>
      <xdr:rowOff>45720</xdr:rowOff>
    </xdr:from>
    <xdr:to>
      <xdr:col>15</xdr:col>
      <xdr:colOff>349049</xdr:colOff>
      <xdr:row>35</xdr:row>
      <xdr:rowOff>104775</xdr:rowOff>
    </xdr:to>
    <xdr:graphicFrame macro="">
      <xdr:nvGraphicFramePr>
        <xdr:cNvPr id="16" name="Graf 15">
          <a:extLst>
            <a:ext uri="{FF2B5EF4-FFF2-40B4-BE49-F238E27FC236}">
              <a16:creationId xmlns:a16="http://schemas.microsoft.com/office/drawing/2014/main" id="{00000000-0008-0000-1E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9</xdr:col>
      <xdr:colOff>38099</xdr:colOff>
      <xdr:row>3</xdr:row>
      <xdr:rowOff>42865</xdr:rowOff>
    </xdr:from>
    <xdr:to>
      <xdr:col>15</xdr:col>
      <xdr:colOff>434774</xdr:colOff>
      <xdr:row>11</xdr:row>
      <xdr:rowOff>133351</xdr:rowOff>
    </xdr:to>
    <xdr:graphicFrame macro="">
      <xdr:nvGraphicFramePr>
        <xdr:cNvPr id="13" name="Graf 12">
          <a:extLst>
            <a:ext uri="{FF2B5EF4-FFF2-40B4-BE49-F238E27FC236}">
              <a16:creationId xmlns:a16="http://schemas.microsoft.com/office/drawing/2014/main" id="{00000000-0008-0000-1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22859</xdr:colOff>
      <xdr:row>13</xdr:row>
      <xdr:rowOff>145393</xdr:rowOff>
    </xdr:from>
    <xdr:to>
      <xdr:col>15</xdr:col>
      <xdr:colOff>419534</xdr:colOff>
      <xdr:row>23</xdr:row>
      <xdr:rowOff>133351</xdr:rowOff>
    </xdr:to>
    <xdr:graphicFrame macro="">
      <xdr:nvGraphicFramePr>
        <xdr:cNvPr id="14" name="Graf 13">
          <a:extLst>
            <a:ext uri="{FF2B5EF4-FFF2-40B4-BE49-F238E27FC236}">
              <a16:creationId xmlns:a16="http://schemas.microsoft.com/office/drawing/2014/main" id="{00000000-0008-0000-1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26669</xdr:colOff>
      <xdr:row>25</xdr:row>
      <xdr:rowOff>76200</xdr:rowOff>
    </xdr:from>
    <xdr:to>
      <xdr:col>15</xdr:col>
      <xdr:colOff>423344</xdr:colOff>
      <xdr:row>35</xdr:row>
      <xdr:rowOff>123825</xdr:rowOff>
    </xdr:to>
    <xdr:graphicFrame macro="">
      <xdr:nvGraphicFramePr>
        <xdr:cNvPr id="15" name="Graf 14">
          <a:extLst>
            <a:ext uri="{FF2B5EF4-FFF2-40B4-BE49-F238E27FC236}">
              <a16:creationId xmlns:a16="http://schemas.microsoft.com/office/drawing/2014/main" id="{00000000-0008-0000-1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9</xdr:col>
      <xdr:colOff>95249</xdr:colOff>
      <xdr:row>3</xdr:row>
      <xdr:rowOff>4764</xdr:rowOff>
    </xdr:from>
    <xdr:to>
      <xdr:col>15</xdr:col>
      <xdr:colOff>491924</xdr:colOff>
      <xdr:row>11</xdr:row>
      <xdr:rowOff>142875</xdr:rowOff>
    </xdr:to>
    <xdr:graphicFrame macro="">
      <xdr:nvGraphicFramePr>
        <xdr:cNvPr id="12" name="Graf 11">
          <a:extLst>
            <a:ext uri="{FF2B5EF4-FFF2-40B4-BE49-F238E27FC236}">
              <a16:creationId xmlns:a16="http://schemas.microsoft.com/office/drawing/2014/main" id="{00000000-0008-0000-2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112395</xdr:colOff>
      <xdr:row>13</xdr:row>
      <xdr:rowOff>28575</xdr:rowOff>
    </xdr:from>
    <xdr:to>
      <xdr:col>15</xdr:col>
      <xdr:colOff>394770</xdr:colOff>
      <xdr:row>23</xdr:row>
      <xdr:rowOff>112395</xdr:rowOff>
    </xdr:to>
    <xdr:graphicFrame macro="">
      <xdr:nvGraphicFramePr>
        <xdr:cNvPr id="13" name="Graf 12">
          <a:extLst>
            <a:ext uri="{FF2B5EF4-FFF2-40B4-BE49-F238E27FC236}">
              <a16:creationId xmlns:a16="http://schemas.microsoft.com/office/drawing/2014/main" id="{00000000-0008-0000-2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28575</xdr:colOff>
      <xdr:row>25</xdr:row>
      <xdr:rowOff>45720</xdr:rowOff>
    </xdr:from>
    <xdr:to>
      <xdr:col>15</xdr:col>
      <xdr:colOff>425250</xdr:colOff>
      <xdr:row>35</xdr:row>
      <xdr:rowOff>114300</xdr:rowOff>
    </xdr:to>
    <xdr:graphicFrame macro="">
      <xdr:nvGraphicFramePr>
        <xdr:cNvPr id="14" name="Graf 13">
          <a:extLst>
            <a:ext uri="{FF2B5EF4-FFF2-40B4-BE49-F238E27FC236}">
              <a16:creationId xmlns:a16="http://schemas.microsoft.com/office/drawing/2014/main" id="{00000000-0008-0000-2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104774</xdr:colOff>
      <xdr:row>2</xdr:row>
      <xdr:rowOff>200025</xdr:rowOff>
    </xdr:from>
    <xdr:to>
      <xdr:col>15</xdr:col>
      <xdr:colOff>387149</xdr:colOff>
      <xdr:row>11</xdr:row>
      <xdr:rowOff>95250</xdr:rowOff>
    </xdr:to>
    <xdr:graphicFrame macro="">
      <xdr:nvGraphicFramePr>
        <xdr:cNvPr id="10" name="Graf 9">
          <a:extLst>
            <a:ext uri="{FF2B5EF4-FFF2-40B4-BE49-F238E27FC236}">
              <a16:creationId xmlns:a16="http://schemas.microsoft.com/office/drawing/2014/main" id="{00000000-0008-0000-2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13</xdr:row>
      <xdr:rowOff>7619</xdr:rowOff>
    </xdr:from>
    <xdr:to>
      <xdr:col>15</xdr:col>
      <xdr:colOff>406200</xdr:colOff>
      <xdr:row>23</xdr:row>
      <xdr:rowOff>104774</xdr:rowOff>
    </xdr:to>
    <xdr:graphicFrame macro="">
      <xdr:nvGraphicFramePr>
        <xdr:cNvPr id="11" name="Graf 10">
          <a:extLst>
            <a:ext uri="{FF2B5EF4-FFF2-40B4-BE49-F238E27FC236}">
              <a16:creationId xmlns:a16="http://schemas.microsoft.com/office/drawing/2014/main" id="{00000000-0008-0000-2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114299</xdr:colOff>
      <xdr:row>25</xdr:row>
      <xdr:rowOff>0</xdr:rowOff>
    </xdr:from>
    <xdr:to>
      <xdr:col>15</xdr:col>
      <xdr:colOff>396674</xdr:colOff>
      <xdr:row>35</xdr:row>
      <xdr:rowOff>142875</xdr:rowOff>
    </xdr:to>
    <xdr:graphicFrame macro="">
      <xdr:nvGraphicFramePr>
        <xdr:cNvPr id="12" name="Graf 11">
          <a:extLst>
            <a:ext uri="{FF2B5EF4-FFF2-40B4-BE49-F238E27FC236}">
              <a16:creationId xmlns:a16="http://schemas.microsoft.com/office/drawing/2014/main" id="{00000000-0008-0000-2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47625</xdr:colOff>
      <xdr:row>3</xdr:row>
      <xdr:rowOff>19051</xdr:rowOff>
    </xdr:from>
    <xdr:to>
      <xdr:col>17</xdr:col>
      <xdr:colOff>314325</xdr:colOff>
      <xdr:row>11</xdr:row>
      <xdr:rowOff>95251</xdr:rowOff>
    </xdr:to>
    <xdr:graphicFrame macro="">
      <xdr:nvGraphicFramePr>
        <xdr:cNvPr id="9" name="Graf 8">
          <a:extLst>
            <a:ext uri="{FF2B5EF4-FFF2-40B4-BE49-F238E27FC236}">
              <a16:creationId xmlns:a16="http://schemas.microsoft.com/office/drawing/2014/main" id="{00000000-0008-0000-2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13</xdr:row>
      <xdr:rowOff>62275</xdr:rowOff>
    </xdr:from>
    <xdr:to>
      <xdr:col>17</xdr:col>
      <xdr:colOff>285750</xdr:colOff>
      <xdr:row>23</xdr:row>
      <xdr:rowOff>104774</xdr:rowOff>
    </xdr:to>
    <xdr:graphicFrame macro="">
      <xdr:nvGraphicFramePr>
        <xdr:cNvPr id="10" name="Graf 9">
          <a:extLst>
            <a:ext uri="{FF2B5EF4-FFF2-40B4-BE49-F238E27FC236}">
              <a16:creationId xmlns:a16="http://schemas.microsoft.com/office/drawing/2014/main" id="{00000000-0008-0000-2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11430</xdr:colOff>
      <xdr:row>25</xdr:row>
      <xdr:rowOff>68580</xdr:rowOff>
    </xdr:from>
    <xdr:to>
      <xdr:col>17</xdr:col>
      <xdr:colOff>238125</xdr:colOff>
      <xdr:row>36</xdr:row>
      <xdr:rowOff>30480</xdr:rowOff>
    </xdr:to>
    <xdr:graphicFrame macro="">
      <xdr:nvGraphicFramePr>
        <xdr:cNvPr id="11" name="Graf 10">
          <a:extLst>
            <a:ext uri="{FF2B5EF4-FFF2-40B4-BE49-F238E27FC236}">
              <a16:creationId xmlns:a16="http://schemas.microsoft.com/office/drawing/2014/main" id="{00000000-0008-0000-2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7</xdr:row>
      <xdr:rowOff>114300</xdr:rowOff>
    </xdr:from>
    <xdr:to>
      <xdr:col>14</xdr:col>
      <xdr:colOff>857264</xdr:colOff>
      <xdr:row>42</xdr:row>
      <xdr:rowOff>57150</xdr:rowOff>
    </xdr:to>
    <xdr:pic>
      <xdr:nvPicPr>
        <xdr:cNvPr id="2" name="Obrázek 1">
          <a:extLst>
            <a:ext uri="{FF2B5EF4-FFF2-40B4-BE49-F238E27FC236}">
              <a16:creationId xmlns:a16="http://schemas.microsoft.com/office/drawing/2014/main" id="{19EA7DA5-7B77-B98C-D934-CF3C5108D4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52525"/>
          <a:ext cx="9363089" cy="494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12</xdr:col>
      <xdr:colOff>123825</xdr:colOff>
      <xdr:row>1</xdr:row>
      <xdr:rowOff>0</xdr:rowOff>
    </xdr:from>
    <xdr:to>
      <xdr:col>12</xdr:col>
      <xdr:colOff>123825</xdr:colOff>
      <xdr:row>3</xdr:row>
      <xdr:rowOff>37113</xdr:rowOff>
    </xdr:to>
    <xdr:pic>
      <xdr:nvPicPr>
        <xdr:cNvPr id="14" name="Obrázek 13">
          <a:extLst>
            <a:ext uri="{FF2B5EF4-FFF2-40B4-BE49-F238E27FC236}">
              <a16:creationId xmlns:a16="http://schemas.microsoft.com/office/drawing/2014/main" id="{00000000-0008-0000-2400-00000E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extLst>
            <a:ext uri="{BEBA8EAE-BF5A-486C-A8C5-ECC9F3942E4B}">
              <a14:imgProps xmlns:a14="http://schemas.microsoft.com/office/drawing/2010/main">
                <a14:imgLayer r:embed="rId2">
                  <a14:imgEffect>
                    <a14:artisticPhotocopy/>
                  </a14:imgEffect>
                </a14:imgLayer>
              </a14:imgProps>
            </a:ext>
            <a:ext uri="{28A0092B-C50C-407E-A947-70E740481C1C}">
              <a14:useLocalDpi xmlns:a14="http://schemas.microsoft.com/office/drawing/2010/main" val="0"/>
            </a:ext>
          </a:extLst>
        </a:blip>
        <a:srcRect/>
        <a:stretch>
          <a:fillRect/>
        </a:stretch>
      </xdr:blipFill>
      <xdr:spPr bwMode="auto">
        <a:xfrm>
          <a:off x="4191000" y="1359411"/>
          <a:ext cx="257175" cy="303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152400</xdr:rowOff>
    </xdr:from>
    <xdr:to>
      <xdr:col>8</xdr:col>
      <xdr:colOff>409575</xdr:colOff>
      <xdr:row>25</xdr:row>
      <xdr:rowOff>66675</xdr:rowOff>
    </xdr:to>
    <xdr:graphicFrame macro="">
      <xdr:nvGraphicFramePr>
        <xdr:cNvPr id="21" name="Graf 20">
          <a:extLst>
            <a:ext uri="{FF2B5EF4-FFF2-40B4-BE49-F238E27FC236}">
              <a16:creationId xmlns:a16="http://schemas.microsoft.com/office/drawing/2014/main" id="{00000000-0008-0000-2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35</xdr:row>
      <xdr:rowOff>47626</xdr:rowOff>
    </xdr:from>
    <xdr:to>
      <xdr:col>8</xdr:col>
      <xdr:colOff>657225</xdr:colOff>
      <xdr:row>51</xdr:row>
      <xdr:rowOff>142876</xdr:rowOff>
    </xdr:to>
    <xdr:graphicFrame macro="">
      <xdr:nvGraphicFramePr>
        <xdr:cNvPr id="27" name="Graf 26">
          <a:extLst>
            <a:ext uri="{FF2B5EF4-FFF2-40B4-BE49-F238E27FC236}">
              <a16:creationId xmlns:a16="http://schemas.microsoft.com/office/drawing/2014/main" id="{00000000-0008-0000-24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66547</xdr:colOff>
      <xdr:row>9</xdr:row>
      <xdr:rowOff>152400</xdr:rowOff>
    </xdr:from>
    <xdr:to>
      <xdr:col>1</xdr:col>
      <xdr:colOff>180916</xdr:colOff>
      <xdr:row>16</xdr:row>
      <xdr:rowOff>18925</xdr:rowOff>
    </xdr:to>
    <xdr:pic>
      <xdr:nvPicPr>
        <xdr:cNvPr id="6" name="Obrázek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547" y="1809750"/>
          <a:ext cx="1362144" cy="1000000"/>
        </a:xfrm>
        <a:prstGeom prst="rect">
          <a:avLst/>
        </a:prstGeom>
      </xdr:spPr>
    </xdr:pic>
    <xdr:clientData/>
  </xdr:twoCellAnchor>
  <xdr:twoCellAnchor editAs="oneCell">
    <xdr:from>
      <xdr:col>0</xdr:col>
      <xdr:colOff>63964</xdr:colOff>
      <xdr:row>18</xdr:row>
      <xdr:rowOff>152400</xdr:rowOff>
    </xdr:from>
    <xdr:to>
      <xdr:col>1</xdr:col>
      <xdr:colOff>145399</xdr:colOff>
      <xdr:row>24</xdr:row>
      <xdr:rowOff>155369</xdr:rowOff>
    </xdr:to>
    <xdr:pic>
      <xdr:nvPicPr>
        <xdr:cNvPr id="11" name="Obrázek 10">
          <a:extLst>
            <a:ext uri="{FF2B5EF4-FFF2-40B4-BE49-F238E27FC236}">
              <a16:creationId xmlns:a16="http://schemas.microsoft.com/office/drawing/2014/main" id="{00000000-0008-0000-2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964" y="3101340"/>
          <a:ext cx="1361595" cy="963089"/>
        </a:xfrm>
        <a:prstGeom prst="rect">
          <a:avLst/>
        </a:prstGeom>
      </xdr:spPr>
    </xdr:pic>
    <xdr:clientData/>
  </xdr:twoCellAnchor>
  <xdr:twoCellAnchor editAs="oneCell">
    <xdr:from>
      <xdr:col>0</xdr:col>
      <xdr:colOff>66348</xdr:colOff>
      <xdr:row>28</xdr:row>
      <xdr:rowOff>1905</xdr:rowOff>
    </xdr:from>
    <xdr:to>
      <xdr:col>1</xdr:col>
      <xdr:colOff>181114</xdr:colOff>
      <xdr:row>34</xdr:row>
      <xdr:rowOff>28450</xdr:rowOff>
    </xdr:to>
    <xdr:pic>
      <xdr:nvPicPr>
        <xdr:cNvPr id="13" name="Obrázek 12">
          <a:extLst>
            <a:ext uri="{FF2B5EF4-FFF2-40B4-BE49-F238E27FC236}">
              <a16:creationId xmlns:a16="http://schemas.microsoft.com/office/drawing/2014/main" id="{00000000-0008-0000-25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348" y="4551045"/>
          <a:ext cx="1394926" cy="986665"/>
        </a:xfrm>
        <a:prstGeom prst="rect">
          <a:avLst/>
        </a:prstGeom>
      </xdr:spPr>
    </xdr:pic>
    <xdr:clientData/>
  </xdr:twoCellAnchor>
  <xdr:twoCellAnchor editAs="oneCell">
    <xdr:from>
      <xdr:col>0</xdr:col>
      <xdr:colOff>66348</xdr:colOff>
      <xdr:row>36</xdr:row>
      <xdr:rowOff>152400</xdr:rowOff>
    </xdr:from>
    <xdr:to>
      <xdr:col>1</xdr:col>
      <xdr:colOff>181114</xdr:colOff>
      <xdr:row>43</xdr:row>
      <xdr:rowOff>18925</xdr:rowOff>
    </xdr:to>
    <xdr:pic>
      <xdr:nvPicPr>
        <xdr:cNvPr id="14" name="Obrázek 13">
          <a:extLst>
            <a:ext uri="{FF2B5EF4-FFF2-40B4-BE49-F238E27FC236}">
              <a16:creationId xmlns:a16="http://schemas.microsoft.com/office/drawing/2014/main" id="{00000000-0008-0000-25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6348" y="6181725"/>
          <a:ext cx="1362541" cy="1000000"/>
        </a:xfrm>
        <a:prstGeom prst="rect">
          <a:avLst/>
        </a:prstGeom>
      </xdr:spPr>
    </xdr:pic>
    <xdr:clientData/>
  </xdr:twoCellAnchor>
  <xdr:twoCellAnchor editAs="oneCell">
    <xdr:from>
      <xdr:col>0</xdr:col>
      <xdr:colOff>124511</xdr:colOff>
      <xdr:row>45</xdr:row>
      <xdr:rowOff>152399</xdr:rowOff>
    </xdr:from>
    <xdr:to>
      <xdr:col>1</xdr:col>
      <xdr:colOff>161350</xdr:colOff>
      <xdr:row>51</xdr:row>
      <xdr:rowOff>123824</xdr:rowOff>
    </xdr:to>
    <xdr:pic>
      <xdr:nvPicPr>
        <xdr:cNvPr id="17" name="Obrázek 16">
          <a:extLst>
            <a:ext uri="{FF2B5EF4-FFF2-40B4-BE49-F238E27FC236}">
              <a16:creationId xmlns:a16="http://schemas.microsoft.com/office/drawing/2014/main" id="{00000000-0008-0000-25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24511" y="7421879"/>
          <a:ext cx="1316999" cy="931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26</xdr:row>
      <xdr:rowOff>142876</xdr:rowOff>
    </xdr:from>
    <xdr:to>
      <xdr:col>4</xdr:col>
      <xdr:colOff>571500</xdr:colOff>
      <xdr:row>36</xdr:row>
      <xdr:rowOff>142876</xdr:rowOff>
    </xdr:to>
    <xdr:graphicFrame macro="">
      <xdr:nvGraphicFramePr>
        <xdr:cNvPr id="5" name="Graf 4">
          <a:extLst>
            <a:ext uri="{FF2B5EF4-FFF2-40B4-BE49-F238E27FC236}">
              <a16:creationId xmlns:a16="http://schemas.microsoft.com/office/drawing/2014/main" id="{00000000-0008-0000-2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542924</xdr:colOff>
      <xdr:row>27</xdr:row>
      <xdr:rowOff>28575</xdr:rowOff>
    </xdr:from>
    <xdr:to>
      <xdr:col>10</xdr:col>
      <xdr:colOff>561975</xdr:colOff>
      <xdr:row>36</xdr:row>
      <xdr:rowOff>133350</xdr:rowOff>
    </xdr:to>
    <xdr:graphicFrame macro="">
      <xdr:nvGraphicFramePr>
        <xdr:cNvPr id="12" name="Graf 11">
          <a:extLst>
            <a:ext uri="{FF2B5EF4-FFF2-40B4-BE49-F238E27FC236}">
              <a16:creationId xmlns:a16="http://schemas.microsoft.com/office/drawing/2014/main" id="{00000000-0008-0000-2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84777</xdr:colOff>
      <xdr:row>37</xdr:row>
      <xdr:rowOff>323850</xdr:rowOff>
    </xdr:from>
    <xdr:to>
      <xdr:col>10</xdr:col>
      <xdr:colOff>609600</xdr:colOff>
      <xdr:row>43</xdr:row>
      <xdr:rowOff>152297</xdr:rowOff>
    </xdr:to>
    <xdr:pic>
      <xdr:nvPicPr>
        <xdr:cNvPr id="4" name="Obrázek 3">
          <a:extLst>
            <a:ext uri="{FF2B5EF4-FFF2-40B4-BE49-F238E27FC236}">
              <a16:creationId xmlns:a16="http://schemas.microsoft.com/office/drawing/2014/main" id="{3FFE985F-438A-D0E4-6A01-75E674DEA74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75702" y="7867650"/>
          <a:ext cx="2887023" cy="1733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53</xdr:row>
      <xdr:rowOff>34289</xdr:rowOff>
    </xdr:from>
    <xdr:to>
      <xdr:col>9</xdr:col>
      <xdr:colOff>552450</xdr:colOff>
      <xdr:row>65</xdr:row>
      <xdr:rowOff>104774</xdr:rowOff>
    </xdr:to>
    <xdr:graphicFrame macro="">
      <xdr:nvGraphicFramePr>
        <xdr:cNvPr id="5" name="Graf 4">
          <a:extLst>
            <a:ext uri="{FF2B5EF4-FFF2-40B4-BE49-F238E27FC236}">
              <a16:creationId xmlns:a16="http://schemas.microsoft.com/office/drawing/2014/main"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25</xdr:row>
      <xdr:rowOff>85725</xdr:rowOff>
    </xdr:from>
    <xdr:to>
      <xdr:col>5</xdr:col>
      <xdr:colOff>304801</xdr:colOff>
      <xdr:row>39</xdr:row>
      <xdr:rowOff>152400</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485775</xdr:colOff>
      <xdr:row>25</xdr:row>
      <xdr:rowOff>95250</xdr:rowOff>
    </xdr:from>
    <xdr:to>
      <xdr:col>13</xdr:col>
      <xdr:colOff>561975</xdr:colOff>
      <xdr:row>39</xdr:row>
      <xdr:rowOff>76201</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18</xdr:row>
      <xdr:rowOff>71436</xdr:rowOff>
    </xdr:from>
    <xdr:to>
      <xdr:col>12</xdr:col>
      <xdr:colOff>561975</xdr:colOff>
      <xdr:row>39</xdr:row>
      <xdr:rowOff>133349</xdr:rowOff>
    </xdr:to>
    <xdr:graphicFrame macro="">
      <xdr:nvGraphicFramePr>
        <xdr:cNvPr id="5" name="Graf 4">
          <a:extLst>
            <a:ext uri="{FF2B5EF4-FFF2-40B4-BE49-F238E27FC236}">
              <a16:creationId xmlns:a16="http://schemas.microsoft.com/office/drawing/2014/main" id="{00000000-0008-0000-2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36</xdr:row>
      <xdr:rowOff>9526</xdr:rowOff>
    </xdr:from>
    <xdr:to>
      <xdr:col>10</xdr:col>
      <xdr:colOff>9525</xdr:colOff>
      <xdr:row>50</xdr:row>
      <xdr:rowOff>19051</xdr:rowOff>
    </xdr:to>
    <xdr:graphicFrame macro="">
      <xdr:nvGraphicFramePr>
        <xdr:cNvPr id="2" name="Graf 1">
          <a:extLst>
            <a:ext uri="{FF2B5EF4-FFF2-40B4-BE49-F238E27FC236}">
              <a16:creationId xmlns:a16="http://schemas.microsoft.com/office/drawing/2014/main" id="{849B6403-16AD-4E5A-AF8D-26C2BE45C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3810</xdr:colOff>
      <xdr:row>36</xdr:row>
      <xdr:rowOff>66675</xdr:rowOff>
    </xdr:from>
    <xdr:to>
      <xdr:col>20</xdr:col>
      <xdr:colOff>308610</xdr:colOff>
      <xdr:row>50</xdr:row>
      <xdr:rowOff>154950</xdr:rowOff>
    </xdr:to>
    <xdr:graphicFrame macro="">
      <xdr:nvGraphicFramePr>
        <xdr:cNvPr id="3" name="Graf 2">
          <a:extLst>
            <a:ext uri="{FF2B5EF4-FFF2-40B4-BE49-F238E27FC236}">
              <a16:creationId xmlns:a16="http://schemas.microsoft.com/office/drawing/2014/main" id="{8142FE5A-1A0D-478C-9049-037D5904D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45720</xdr:rowOff>
    </xdr:from>
    <xdr:to>
      <xdr:col>9</xdr:col>
      <xdr:colOff>419100</xdr:colOff>
      <xdr:row>66</xdr:row>
      <xdr:rowOff>32460</xdr:rowOff>
    </xdr:to>
    <xdr:graphicFrame macro="">
      <xdr:nvGraphicFramePr>
        <xdr:cNvPr id="4" name="Graf 3">
          <a:extLst>
            <a:ext uri="{FF2B5EF4-FFF2-40B4-BE49-F238E27FC236}">
              <a16:creationId xmlns:a16="http://schemas.microsoft.com/office/drawing/2014/main" id="{AC0BF21A-DC37-4F57-B1F1-E287A2188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53</xdr:row>
      <xdr:rowOff>66675</xdr:rowOff>
    </xdr:from>
    <xdr:to>
      <xdr:col>20</xdr:col>
      <xdr:colOff>276225</xdr:colOff>
      <xdr:row>66</xdr:row>
      <xdr:rowOff>38175</xdr:rowOff>
    </xdr:to>
    <xdr:graphicFrame macro="">
      <xdr:nvGraphicFramePr>
        <xdr:cNvPr id="5" name="Graf 4">
          <a:extLst>
            <a:ext uri="{FF2B5EF4-FFF2-40B4-BE49-F238E27FC236}">
              <a16:creationId xmlns:a16="http://schemas.microsoft.com/office/drawing/2014/main" id="{57F19653-5945-4137-A0CE-011CDB40F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10</xdr:row>
      <xdr:rowOff>9525</xdr:rowOff>
    </xdr:from>
    <xdr:to>
      <xdr:col>1</xdr:col>
      <xdr:colOff>125095</xdr:colOff>
      <xdr:row>15</xdr:row>
      <xdr:rowOff>170180</xdr:rowOff>
    </xdr:to>
    <xdr:pic>
      <xdr:nvPicPr>
        <xdr:cNvPr id="21" name="Obrázek 20">
          <a:extLst>
            <a:ext uri="{FF2B5EF4-FFF2-40B4-BE49-F238E27FC236}">
              <a16:creationId xmlns:a16="http://schemas.microsoft.com/office/drawing/2014/main" id="{4BA86D8B-C4B9-4211-AEAB-4BC4C1A6F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8300"/>
          <a:ext cx="1439545" cy="1017905"/>
        </a:xfrm>
        <a:prstGeom prst="rect">
          <a:avLst/>
        </a:prstGeom>
        <a:noFill/>
        <a:ln>
          <a:noFill/>
        </a:ln>
      </xdr:spPr>
    </xdr:pic>
    <xdr:clientData/>
  </xdr:twoCellAnchor>
  <xdr:twoCellAnchor editAs="oneCell">
    <xdr:from>
      <xdr:col>0</xdr:col>
      <xdr:colOff>0</xdr:colOff>
      <xdr:row>17</xdr:row>
      <xdr:rowOff>7620</xdr:rowOff>
    </xdr:from>
    <xdr:to>
      <xdr:col>1</xdr:col>
      <xdr:colOff>125095</xdr:colOff>
      <xdr:row>22</xdr:row>
      <xdr:rowOff>168275</xdr:rowOff>
    </xdr:to>
    <xdr:pic>
      <xdr:nvPicPr>
        <xdr:cNvPr id="23" name="Obrázek 22">
          <a:extLst>
            <a:ext uri="{FF2B5EF4-FFF2-40B4-BE49-F238E27FC236}">
              <a16:creationId xmlns:a16="http://schemas.microsoft.com/office/drawing/2014/main" id="{2AB2D50F-3E67-4BBF-A811-87B30C8E67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36545"/>
          <a:ext cx="1439545" cy="1017905"/>
        </a:xfrm>
        <a:prstGeom prst="rect">
          <a:avLst/>
        </a:prstGeom>
        <a:noFill/>
        <a:ln>
          <a:noFill/>
        </a:ln>
      </xdr:spPr>
    </xdr:pic>
    <xdr:clientData/>
  </xdr:twoCellAnchor>
  <xdr:twoCellAnchor editAs="oneCell">
    <xdr:from>
      <xdr:col>0</xdr:col>
      <xdr:colOff>0</xdr:colOff>
      <xdr:row>31</xdr:row>
      <xdr:rowOff>7620</xdr:rowOff>
    </xdr:from>
    <xdr:to>
      <xdr:col>1</xdr:col>
      <xdr:colOff>125095</xdr:colOff>
      <xdr:row>36</xdr:row>
      <xdr:rowOff>168275</xdr:rowOff>
    </xdr:to>
    <xdr:pic>
      <xdr:nvPicPr>
        <xdr:cNvPr id="24" name="Obrázek 23">
          <a:extLst>
            <a:ext uri="{FF2B5EF4-FFF2-40B4-BE49-F238E27FC236}">
              <a16:creationId xmlns:a16="http://schemas.microsoft.com/office/drawing/2014/main" id="{EBA3CEAF-3BC7-4B57-84CD-A645BD0CF12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5236845"/>
          <a:ext cx="1439545" cy="1017905"/>
        </a:xfrm>
        <a:prstGeom prst="rect">
          <a:avLst/>
        </a:prstGeom>
        <a:noFill/>
        <a:ln>
          <a:noFill/>
        </a:ln>
      </xdr:spPr>
    </xdr:pic>
    <xdr:clientData/>
  </xdr:twoCellAnchor>
  <xdr:twoCellAnchor editAs="oneCell">
    <xdr:from>
      <xdr:col>0</xdr:col>
      <xdr:colOff>0</xdr:colOff>
      <xdr:row>24</xdr:row>
      <xdr:rowOff>9525</xdr:rowOff>
    </xdr:from>
    <xdr:to>
      <xdr:col>1</xdr:col>
      <xdr:colOff>125095</xdr:colOff>
      <xdr:row>29</xdr:row>
      <xdr:rowOff>170180</xdr:rowOff>
    </xdr:to>
    <xdr:pic>
      <xdr:nvPicPr>
        <xdr:cNvPr id="25" name="Obrázek 24">
          <a:extLst>
            <a:ext uri="{FF2B5EF4-FFF2-40B4-BE49-F238E27FC236}">
              <a16:creationId xmlns:a16="http://schemas.microsoft.com/office/drawing/2014/main" id="{66F347FE-5045-4033-8763-6F64494FF9BF}"/>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038600"/>
          <a:ext cx="1439545" cy="1017905"/>
        </a:xfrm>
        <a:prstGeom prst="rect">
          <a:avLst/>
        </a:prstGeom>
        <a:noFill/>
        <a:ln>
          <a:noFill/>
        </a:ln>
      </xdr:spPr>
    </xdr:pic>
    <xdr:clientData/>
  </xdr:twoCellAnchor>
  <xdr:twoCellAnchor editAs="oneCell">
    <xdr:from>
      <xdr:col>0</xdr:col>
      <xdr:colOff>0</xdr:colOff>
      <xdr:row>38</xdr:row>
      <xdr:rowOff>9525</xdr:rowOff>
    </xdr:from>
    <xdr:to>
      <xdr:col>1</xdr:col>
      <xdr:colOff>125095</xdr:colOff>
      <xdr:row>43</xdr:row>
      <xdr:rowOff>170180</xdr:rowOff>
    </xdr:to>
    <xdr:pic>
      <xdr:nvPicPr>
        <xdr:cNvPr id="30" name="Obrázek 29">
          <a:extLst>
            <a:ext uri="{FF2B5EF4-FFF2-40B4-BE49-F238E27FC236}">
              <a16:creationId xmlns:a16="http://schemas.microsoft.com/office/drawing/2014/main" id="{04ACEE74-6BBC-404D-B91C-0EBBCA635FA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6438900"/>
          <a:ext cx="1439545" cy="1017905"/>
        </a:xfrm>
        <a:prstGeom prst="rect">
          <a:avLst/>
        </a:prstGeom>
        <a:noFill/>
        <a:ln>
          <a:noFill/>
        </a:ln>
      </xdr:spPr>
    </xdr:pic>
    <xdr:clientData/>
  </xdr:twoCellAnchor>
  <xdr:twoCellAnchor editAs="oneCell">
    <xdr:from>
      <xdr:col>0</xdr:col>
      <xdr:colOff>0</xdr:colOff>
      <xdr:row>45</xdr:row>
      <xdr:rowOff>11430</xdr:rowOff>
    </xdr:from>
    <xdr:to>
      <xdr:col>1</xdr:col>
      <xdr:colOff>125095</xdr:colOff>
      <xdr:row>51</xdr:row>
      <xdr:rowOff>635</xdr:rowOff>
    </xdr:to>
    <xdr:pic>
      <xdr:nvPicPr>
        <xdr:cNvPr id="31" name="Obrázek 30">
          <a:extLst>
            <a:ext uri="{FF2B5EF4-FFF2-40B4-BE49-F238E27FC236}">
              <a16:creationId xmlns:a16="http://schemas.microsoft.com/office/drawing/2014/main" id="{3A5C4F1E-C851-4B75-8E60-D113974C5DDB}"/>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7640955"/>
          <a:ext cx="1439545" cy="1017905"/>
        </a:xfrm>
        <a:prstGeom prst="rect">
          <a:avLst/>
        </a:prstGeom>
        <a:noFill/>
        <a:ln>
          <a:noFill/>
        </a:ln>
      </xdr:spPr>
    </xdr:pic>
    <xdr:clientData/>
  </xdr:twoCellAnchor>
  <xdr:twoCellAnchor editAs="oneCell">
    <xdr:from>
      <xdr:col>0</xdr:col>
      <xdr:colOff>0</xdr:colOff>
      <xdr:row>52</xdr:row>
      <xdr:rowOff>11430</xdr:rowOff>
    </xdr:from>
    <xdr:to>
      <xdr:col>1</xdr:col>
      <xdr:colOff>125095</xdr:colOff>
      <xdr:row>58</xdr:row>
      <xdr:rowOff>635</xdr:rowOff>
    </xdr:to>
    <xdr:pic>
      <xdr:nvPicPr>
        <xdr:cNvPr id="32" name="Obrázek 31">
          <a:extLst>
            <a:ext uri="{FF2B5EF4-FFF2-40B4-BE49-F238E27FC236}">
              <a16:creationId xmlns:a16="http://schemas.microsoft.com/office/drawing/2014/main" id="{5071ABE8-5918-4B3D-A5F0-96D742BBD319}"/>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841105"/>
          <a:ext cx="1439545" cy="1017905"/>
        </a:xfrm>
        <a:prstGeom prst="rect">
          <a:avLst/>
        </a:prstGeom>
        <a:noFill/>
        <a:ln>
          <a:noFill/>
        </a:ln>
      </xdr:spPr>
    </xdr:pic>
    <xdr:clientData/>
  </xdr:twoCellAnchor>
  <xdr:twoCellAnchor editAs="oneCell">
    <xdr:from>
      <xdr:col>0</xdr:col>
      <xdr:colOff>0</xdr:colOff>
      <xdr:row>66</xdr:row>
      <xdr:rowOff>9525</xdr:rowOff>
    </xdr:from>
    <xdr:to>
      <xdr:col>1</xdr:col>
      <xdr:colOff>125095</xdr:colOff>
      <xdr:row>71</xdr:row>
      <xdr:rowOff>170180</xdr:rowOff>
    </xdr:to>
    <xdr:pic>
      <xdr:nvPicPr>
        <xdr:cNvPr id="33" name="Obrázek 32">
          <a:extLst>
            <a:ext uri="{FF2B5EF4-FFF2-40B4-BE49-F238E27FC236}">
              <a16:creationId xmlns:a16="http://schemas.microsoft.com/office/drawing/2014/main" id="{18203B4A-1C20-4217-B61B-AF3C29D0F087}"/>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11344275"/>
          <a:ext cx="1439545" cy="1017905"/>
        </a:xfrm>
        <a:prstGeom prst="rect">
          <a:avLst/>
        </a:prstGeom>
        <a:noFill/>
        <a:ln>
          <a:noFill/>
        </a:ln>
      </xdr:spPr>
    </xdr:pic>
    <xdr:clientData/>
  </xdr:twoCellAnchor>
  <xdr:twoCellAnchor editAs="oneCell">
    <xdr:from>
      <xdr:col>0</xdr:col>
      <xdr:colOff>0</xdr:colOff>
      <xdr:row>73</xdr:row>
      <xdr:rowOff>9525</xdr:rowOff>
    </xdr:from>
    <xdr:to>
      <xdr:col>1</xdr:col>
      <xdr:colOff>125095</xdr:colOff>
      <xdr:row>78</xdr:row>
      <xdr:rowOff>170180</xdr:rowOff>
    </xdr:to>
    <xdr:pic>
      <xdr:nvPicPr>
        <xdr:cNvPr id="34" name="Obrázek 33">
          <a:extLst>
            <a:ext uri="{FF2B5EF4-FFF2-40B4-BE49-F238E27FC236}">
              <a16:creationId xmlns:a16="http://schemas.microsoft.com/office/drawing/2014/main" id="{1F75AFBC-39FC-4A24-86E3-5E27FF4F7808}"/>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12544425"/>
          <a:ext cx="1439545" cy="1017905"/>
        </a:xfrm>
        <a:prstGeom prst="rect">
          <a:avLst/>
        </a:prstGeom>
        <a:noFill/>
        <a:ln>
          <a:noFill/>
        </a:ln>
      </xdr:spPr>
    </xdr:pic>
    <xdr:clientData/>
  </xdr:twoCellAnchor>
  <xdr:twoCellAnchor editAs="oneCell">
    <xdr:from>
      <xdr:col>0</xdr:col>
      <xdr:colOff>0</xdr:colOff>
      <xdr:row>80</xdr:row>
      <xdr:rowOff>9525</xdr:rowOff>
    </xdr:from>
    <xdr:to>
      <xdr:col>1</xdr:col>
      <xdr:colOff>125095</xdr:colOff>
      <xdr:row>85</xdr:row>
      <xdr:rowOff>170180</xdr:rowOff>
    </xdr:to>
    <xdr:pic>
      <xdr:nvPicPr>
        <xdr:cNvPr id="35" name="Obrázek 34">
          <a:extLst>
            <a:ext uri="{FF2B5EF4-FFF2-40B4-BE49-F238E27FC236}">
              <a16:creationId xmlns:a16="http://schemas.microsoft.com/office/drawing/2014/main" id="{17CC0593-CB3C-432F-8496-B7E2C27BC0D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13744575"/>
          <a:ext cx="1439545" cy="1017905"/>
        </a:xfrm>
        <a:prstGeom prst="rect">
          <a:avLst/>
        </a:prstGeom>
        <a:noFill/>
        <a:ln>
          <a:noFill/>
        </a:ln>
      </xdr:spPr>
    </xdr:pic>
    <xdr:clientData/>
  </xdr:twoCellAnchor>
  <xdr:twoCellAnchor editAs="oneCell">
    <xdr:from>
      <xdr:col>0</xdr:col>
      <xdr:colOff>0</xdr:colOff>
      <xdr:row>87</xdr:row>
      <xdr:rowOff>9525</xdr:rowOff>
    </xdr:from>
    <xdr:to>
      <xdr:col>1</xdr:col>
      <xdr:colOff>125095</xdr:colOff>
      <xdr:row>92</xdr:row>
      <xdr:rowOff>170180</xdr:rowOff>
    </xdr:to>
    <xdr:pic>
      <xdr:nvPicPr>
        <xdr:cNvPr id="36" name="Obrázek 35">
          <a:extLst>
            <a:ext uri="{FF2B5EF4-FFF2-40B4-BE49-F238E27FC236}">
              <a16:creationId xmlns:a16="http://schemas.microsoft.com/office/drawing/2014/main" id="{4587021E-7F74-4217-A5FC-54E4973DE8C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14944725"/>
          <a:ext cx="1439545" cy="1017905"/>
        </a:xfrm>
        <a:prstGeom prst="rect">
          <a:avLst/>
        </a:prstGeom>
        <a:noFill/>
        <a:ln>
          <a:noFill/>
        </a:ln>
      </xdr:spPr>
    </xdr:pic>
    <xdr:clientData/>
  </xdr:twoCellAnchor>
  <xdr:twoCellAnchor editAs="oneCell">
    <xdr:from>
      <xdr:col>0</xdr:col>
      <xdr:colOff>0</xdr:colOff>
      <xdr:row>94</xdr:row>
      <xdr:rowOff>9525</xdr:rowOff>
    </xdr:from>
    <xdr:to>
      <xdr:col>1</xdr:col>
      <xdr:colOff>125095</xdr:colOff>
      <xdr:row>99</xdr:row>
      <xdr:rowOff>170180</xdr:rowOff>
    </xdr:to>
    <xdr:pic>
      <xdr:nvPicPr>
        <xdr:cNvPr id="43" name="Obrázek 42">
          <a:extLst>
            <a:ext uri="{FF2B5EF4-FFF2-40B4-BE49-F238E27FC236}">
              <a16:creationId xmlns:a16="http://schemas.microsoft.com/office/drawing/2014/main" id="{9C5DEBD0-77F1-40E3-9B46-85D9B453B80C}"/>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0" y="16144875"/>
          <a:ext cx="1439545" cy="1017905"/>
        </a:xfrm>
        <a:prstGeom prst="rect">
          <a:avLst/>
        </a:prstGeom>
        <a:noFill/>
        <a:ln>
          <a:noFill/>
        </a:ln>
      </xdr:spPr>
    </xdr:pic>
    <xdr:clientData/>
  </xdr:twoCellAnchor>
  <xdr:twoCellAnchor editAs="oneCell">
    <xdr:from>
      <xdr:col>0</xdr:col>
      <xdr:colOff>0</xdr:colOff>
      <xdr:row>101</xdr:row>
      <xdr:rowOff>9525</xdr:rowOff>
    </xdr:from>
    <xdr:to>
      <xdr:col>1</xdr:col>
      <xdr:colOff>125095</xdr:colOff>
      <xdr:row>106</xdr:row>
      <xdr:rowOff>170180</xdr:rowOff>
    </xdr:to>
    <xdr:pic>
      <xdr:nvPicPr>
        <xdr:cNvPr id="44" name="Obrázek 43">
          <a:extLst>
            <a:ext uri="{FF2B5EF4-FFF2-40B4-BE49-F238E27FC236}">
              <a16:creationId xmlns:a16="http://schemas.microsoft.com/office/drawing/2014/main" id="{CB9257E3-5AB5-4241-A29E-80A0B258A77F}"/>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17345025"/>
          <a:ext cx="1439545" cy="1017905"/>
        </a:xfrm>
        <a:prstGeom prst="rect">
          <a:avLst/>
        </a:prstGeom>
        <a:noFill/>
        <a:ln>
          <a:noFill/>
        </a:ln>
      </xdr:spPr>
    </xdr:pic>
    <xdr:clientData/>
  </xdr:twoCellAnchor>
  <xdr:twoCellAnchor editAs="oneCell">
    <xdr:from>
      <xdr:col>0</xdr:col>
      <xdr:colOff>0</xdr:colOff>
      <xdr:row>108</xdr:row>
      <xdr:rowOff>11430</xdr:rowOff>
    </xdr:from>
    <xdr:to>
      <xdr:col>1</xdr:col>
      <xdr:colOff>125095</xdr:colOff>
      <xdr:row>114</xdr:row>
      <xdr:rowOff>635</xdr:rowOff>
    </xdr:to>
    <xdr:pic>
      <xdr:nvPicPr>
        <xdr:cNvPr id="45" name="Obrázek 44">
          <a:extLst>
            <a:ext uri="{FF2B5EF4-FFF2-40B4-BE49-F238E27FC236}">
              <a16:creationId xmlns:a16="http://schemas.microsoft.com/office/drawing/2014/main" id="{91A6E35F-014A-438D-B847-3C7D1E0D6517}"/>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0" y="18547080"/>
          <a:ext cx="1439545" cy="101790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xdr:from>
      <xdr:col>4</xdr:col>
      <xdr:colOff>238125</xdr:colOff>
      <xdr:row>3</xdr:row>
      <xdr:rowOff>76200</xdr:rowOff>
    </xdr:from>
    <xdr:to>
      <xdr:col>14</xdr:col>
      <xdr:colOff>371475</xdr:colOff>
      <xdr:row>40</xdr:row>
      <xdr:rowOff>28576</xdr:rowOff>
    </xdr:to>
    <xdr:graphicFrame macro="">
      <xdr:nvGraphicFramePr>
        <xdr:cNvPr id="2" name="Graf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xdr:colOff>
      <xdr:row>13</xdr:row>
      <xdr:rowOff>47624</xdr:rowOff>
    </xdr:from>
    <xdr:to>
      <xdr:col>8</xdr:col>
      <xdr:colOff>1</xdr:colOff>
      <xdr:row>24</xdr:row>
      <xdr:rowOff>133349</xdr:rowOff>
    </xdr:to>
    <xdr:graphicFrame macro="">
      <xdr:nvGraphicFramePr>
        <xdr:cNvPr id="5" name="Graf 4">
          <a:extLst>
            <a:ext uri="{FF2B5EF4-FFF2-40B4-BE49-F238E27FC236}">
              <a16:creationId xmlns:a16="http://schemas.microsoft.com/office/drawing/2014/main" id="{00000000-0008-0000-2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66675</xdr:colOff>
      <xdr:row>13</xdr:row>
      <xdr:rowOff>28575</xdr:rowOff>
    </xdr:from>
    <xdr:to>
      <xdr:col>15</xdr:col>
      <xdr:colOff>439650</xdr:colOff>
      <xdr:row>24</xdr:row>
      <xdr:rowOff>142875</xdr:rowOff>
    </xdr:to>
    <xdr:graphicFrame macro="">
      <xdr:nvGraphicFramePr>
        <xdr:cNvPr id="13" name="Graf 12">
          <a:extLst>
            <a:ext uri="{FF2B5EF4-FFF2-40B4-BE49-F238E27FC236}">
              <a16:creationId xmlns:a16="http://schemas.microsoft.com/office/drawing/2014/main" id="{00000000-0008-0000-2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26</xdr:row>
      <xdr:rowOff>47625</xdr:rowOff>
    </xdr:from>
    <xdr:to>
      <xdr:col>8</xdr:col>
      <xdr:colOff>39600</xdr:colOff>
      <xdr:row>40</xdr:row>
      <xdr:rowOff>104774</xdr:rowOff>
    </xdr:to>
    <xdr:graphicFrame macro="">
      <xdr:nvGraphicFramePr>
        <xdr:cNvPr id="15" name="Graf 14">
          <a:extLst>
            <a:ext uri="{FF2B5EF4-FFF2-40B4-BE49-F238E27FC236}">
              <a16:creationId xmlns:a16="http://schemas.microsoft.com/office/drawing/2014/main" id="{00000000-0008-0000-2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38101</xdr:colOff>
      <xdr:row>26</xdr:row>
      <xdr:rowOff>85724</xdr:rowOff>
    </xdr:from>
    <xdr:to>
      <xdr:col>15</xdr:col>
      <xdr:colOff>411076</xdr:colOff>
      <xdr:row>40</xdr:row>
      <xdr:rowOff>114299</xdr:rowOff>
    </xdr:to>
    <xdr:graphicFrame macro="">
      <xdr:nvGraphicFramePr>
        <xdr:cNvPr id="17" name="Graf 16">
          <a:extLst>
            <a:ext uri="{FF2B5EF4-FFF2-40B4-BE49-F238E27FC236}">
              <a16:creationId xmlns:a16="http://schemas.microsoft.com/office/drawing/2014/main" id="{00000000-0008-0000-2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42</xdr:row>
      <xdr:rowOff>66674</xdr:rowOff>
    </xdr:from>
    <xdr:to>
      <xdr:col>8</xdr:col>
      <xdr:colOff>11025</xdr:colOff>
      <xdr:row>57</xdr:row>
      <xdr:rowOff>104774</xdr:rowOff>
    </xdr:to>
    <xdr:graphicFrame macro="">
      <xdr:nvGraphicFramePr>
        <xdr:cNvPr id="19" name="Graf 18">
          <a:extLst>
            <a:ext uri="{FF2B5EF4-FFF2-40B4-BE49-F238E27FC236}">
              <a16:creationId xmlns:a16="http://schemas.microsoft.com/office/drawing/2014/main" id="{00000000-0008-0000-2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95250</xdr:colOff>
      <xdr:row>42</xdr:row>
      <xdr:rowOff>76199</xdr:rowOff>
    </xdr:from>
    <xdr:to>
      <xdr:col>15</xdr:col>
      <xdr:colOff>468225</xdr:colOff>
      <xdr:row>58</xdr:row>
      <xdr:rowOff>19050</xdr:rowOff>
    </xdr:to>
    <xdr:graphicFrame macro="">
      <xdr:nvGraphicFramePr>
        <xdr:cNvPr id="21" name="Graf 20">
          <a:extLst>
            <a:ext uri="{FF2B5EF4-FFF2-40B4-BE49-F238E27FC236}">
              <a16:creationId xmlns:a16="http://schemas.microsoft.com/office/drawing/2014/main" id="{00000000-0008-0000-2F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340995</xdr:colOff>
      <xdr:row>26</xdr:row>
      <xdr:rowOff>64771</xdr:rowOff>
    </xdr:from>
    <xdr:to>
      <xdr:col>18</xdr:col>
      <xdr:colOff>234315</xdr:colOff>
      <xdr:row>36</xdr:row>
      <xdr:rowOff>133350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415291</xdr:colOff>
      <xdr:row>31</xdr:row>
      <xdr:rowOff>148590</xdr:rowOff>
    </xdr:from>
    <xdr:to>
      <xdr:col>17</xdr:col>
      <xdr:colOff>438150</xdr:colOff>
      <xdr:row>33</xdr:row>
      <xdr:rowOff>9526</xdr:rowOff>
    </xdr:to>
    <xdr:sp macro="" textlink="">
      <xdr:nvSpPr>
        <xdr:cNvPr id="3" name="Obdélník 2">
          <a:extLst>
            <a:ext uri="{FF2B5EF4-FFF2-40B4-BE49-F238E27FC236}">
              <a16:creationId xmlns:a16="http://schemas.microsoft.com/office/drawing/2014/main" id="{00000000-0008-0000-0900-000003000000}"/>
            </a:ext>
          </a:extLst>
        </xdr:cNvPr>
        <xdr:cNvSpPr/>
      </xdr:nvSpPr>
      <xdr:spPr>
        <a:xfrm>
          <a:off x="8435341" y="5739765"/>
          <a:ext cx="518159" cy="16573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do ČR</a:t>
          </a:r>
        </a:p>
      </xdr:txBody>
    </xdr:sp>
    <xdr:clientData/>
  </xdr:twoCellAnchor>
  <xdr:twoCellAnchor>
    <xdr:from>
      <xdr:col>7</xdr:col>
      <xdr:colOff>222250</xdr:colOff>
      <xdr:row>31</xdr:row>
      <xdr:rowOff>136842</xdr:rowOff>
    </xdr:from>
    <xdr:to>
      <xdr:col>8</xdr:col>
      <xdr:colOff>155575</xdr:colOff>
      <xdr:row>33</xdr:row>
      <xdr:rowOff>1587</xdr:rowOff>
    </xdr:to>
    <xdr:sp macro="" textlink="">
      <xdr:nvSpPr>
        <xdr:cNvPr id="8" name="Obdélník 7">
          <a:extLst>
            <a:ext uri="{FF2B5EF4-FFF2-40B4-BE49-F238E27FC236}">
              <a16:creationId xmlns:a16="http://schemas.microsoft.com/office/drawing/2014/main" id="{00000000-0008-0000-0900-000008000000}"/>
            </a:ext>
          </a:extLst>
        </xdr:cNvPr>
        <xdr:cNvSpPr/>
      </xdr:nvSpPr>
      <xdr:spPr>
        <a:xfrm>
          <a:off x="3727450" y="5728017"/>
          <a:ext cx="428625" cy="16954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z ČR</a:t>
          </a:r>
        </a:p>
      </xdr:txBody>
    </xdr:sp>
    <xdr:clientData/>
  </xdr:twoCellAnchor>
  <xdr:twoCellAnchor>
    <xdr:from>
      <xdr:col>11</xdr:col>
      <xdr:colOff>438509</xdr:colOff>
      <xdr:row>29</xdr:row>
      <xdr:rowOff>71732</xdr:rowOff>
    </xdr:from>
    <xdr:to>
      <xdr:col>12</xdr:col>
      <xdr:colOff>371834</xdr:colOff>
      <xdr:row>30</xdr:row>
      <xdr:rowOff>148590</xdr:rowOff>
    </xdr:to>
    <xdr:sp macro="" textlink="">
      <xdr:nvSpPr>
        <xdr:cNvPr id="10" name="Obdélník 9">
          <a:extLst>
            <a:ext uri="{FF2B5EF4-FFF2-40B4-BE49-F238E27FC236}">
              <a16:creationId xmlns:a16="http://schemas.microsoft.com/office/drawing/2014/main" id="{00000000-0008-0000-0900-00000A000000}"/>
            </a:ext>
          </a:extLst>
        </xdr:cNvPr>
        <xdr:cNvSpPr/>
      </xdr:nvSpPr>
      <xdr:spPr>
        <a:xfrm>
          <a:off x="5953484" y="5358107"/>
          <a:ext cx="457200" cy="2292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ze ZP</a:t>
          </a:r>
        </a:p>
      </xdr:txBody>
    </xdr:sp>
    <xdr:clientData/>
  </xdr:twoCellAnchor>
  <xdr:twoCellAnchor>
    <xdr:from>
      <xdr:col>6</xdr:col>
      <xdr:colOff>114300</xdr:colOff>
      <xdr:row>29</xdr:row>
      <xdr:rowOff>72390</xdr:rowOff>
    </xdr:from>
    <xdr:to>
      <xdr:col>7</xdr:col>
      <xdr:colOff>140971</xdr:colOff>
      <xdr:row>30</xdr:row>
      <xdr:rowOff>139066</xdr:rowOff>
    </xdr:to>
    <xdr:sp macro="" textlink="">
      <xdr:nvSpPr>
        <xdr:cNvPr id="11" name="Obdélník 10">
          <a:extLst>
            <a:ext uri="{FF2B5EF4-FFF2-40B4-BE49-F238E27FC236}">
              <a16:creationId xmlns:a16="http://schemas.microsoft.com/office/drawing/2014/main" id="{00000000-0008-0000-0900-00000B000000}"/>
            </a:ext>
          </a:extLst>
        </xdr:cNvPr>
        <xdr:cNvSpPr/>
      </xdr:nvSpPr>
      <xdr:spPr>
        <a:xfrm>
          <a:off x="3124200" y="5358765"/>
          <a:ext cx="521971" cy="2190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cs-CZ" sz="800">
              <a:solidFill>
                <a:sysClr val="windowText" lastClr="000000"/>
              </a:solidFill>
              <a:latin typeface="+mn-lt"/>
            </a:rPr>
            <a:t>do ZP</a:t>
          </a:r>
        </a:p>
      </xdr:txBody>
    </xdr:sp>
    <xdr:clientData/>
  </xdr:twoCellAnchor>
  <xdr:twoCellAnchor>
    <xdr:from>
      <xdr:col>10</xdr:col>
      <xdr:colOff>375286</xdr:colOff>
      <xdr:row>27</xdr:row>
      <xdr:rowOff>59054</xdr:rowOff>
    </xdr:from>
    <xdr:to>
      <xdr:col>12</xdr:col>
      <xdr:colOff>438151</xdr:colOff>
      <xdr:row>28</xdr:row>
      <xdr:rowOff>97155</xdr:rowOff>
    </xdr:to>
    <xdr:sp macro="" textlink="">
      <xdr:nvSpPr>
        <xdr:cNvPr id="12" name="Obdélník 11">
          <a:extLst>
            <a:ext uri="{FF2B5EF4-FFF2-40B4-BE49-F238E27FC236}">
              <a16:creationId xmlns:a16="http://schemas.microsoft.com/office/drawing/2014/main" id="{00000000-0008-0000-0900-00000C000000}"/>
            </a:ext>
          </a:extLst>
        </xdr:cNvPr>
        <xdr:cNvSpPr/>
      </xdr:nvSpPr>
      <xdr:spPr>
        <a:xfrm>
          <a:off x="5366386" y="5040629"/>
          <a:ext cx="1110615" cy="1905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Výroba plynu v ČR</a:t>
          </a:r>
        </a:p>
      </xdr:txBody>
    </xdr:sp>
    <xdr:clientData/>
  </xdr:twoCellAnchor>
  <xdr:twoCellAnchor>
    <xdr:from>
      <xdr:col>1</xdr:col>
      <xdr:colOff>28575</xdr:colOff>
      <xdr:row>27</xdr:row>
      <xdr:rowOff>0</xdr:rowOff>
    </xdr:from>
    <xdr:to>
      <xdr:col>3</xdr:col>
      <xdr:colOff>180975</xdr:colOff>
      <xdr:row>28</xdr:row>
      <xdr:rowOff>114301</xdr:rowOff>
    </xdr:to>
    <xdr:sp macro="" textlink="">
      <xdr:nvSpPr>
        <xdr:cNvPr id="13" name="Obdélník 12">
          <a:extLst>
            <a:ext uri="{FF2B5EF4-FFF2-40B4-BE49-F238E27FC236}">
              <a16:creationId xmlns:a16="http://schemas.microsoft.com/office/drawing/2014/main" id="{00000000-0008-0000-0900-00000D000000}"/>
            </a:ext>
          </a:extLst>
        </xdr:cNvPr>
        <xdr:cNvSpPr/>
      </xdr:nvSpPr>
      <xdr:spPr>
        <a:xfrm>
          <a:off x="561975" y="4981575"/>
          <a:ext cx="1143000" cy="2667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cs-CZ" sz="800">
              <a:solidFill>
                <a:sysClr val="windowText" lastClr="000000"/>
              </a:solidFill>
              <a:latin typeface="+mn-lt"/>
            </a:rPr>
            <a:t>Spotřeba plynu v ČR</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39</xdr:row>
      <xdr:rowOff>76495</xdr:rowOff>
    </xdr:from>
    <xdr:to>
      <xdr:col>17</xdr:col>
      <xdr:colOff>281940</xdr:colOff>
      <xdr:row>60</xdr:row>
      <xdr:rowOff>104776</xdr:rowOff>
    </xdr:to>
    <xdr:graphicFrame macro="">
      <xdr:nvGraphicFramePr>
        <xdr:cNvPr id="2" name="Graf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98</xdr:row>
      <xdr:rowOff>57149</xdr:rowOff>
    </xdr:from>
    <xdr:to>
      <xdr:col>17</xdr:col>
      <xdr:colOff>346710</xdr:colOff>
      <xdr:row>122</xdr:row>
      <xdr:rowOff>28574</xdr:rowOff>
    </xdr:to>
    <xdr:graphicFrame macro="">
      <xdr:nvGraphicFramePr>
        <xdr:cNvPr id="3" name="Graf 2">
          <a:extLst>
            <a:ext uri="{FF2B5EF4-FFF2-40B4-BE49-F238E27FC236}">
              <a16:creationId xmlns:a16="http://schemas.microsoft.com/office/drawing/2014/main" id="{30C54679-C6F7-4657-8443-1196A850E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39</xdr:row>
      <xdr:rowOff>62865</xdr:rowOff>
    </xdr:from>
    <xdr:to>
      <xdr:col>15</xdr:col>
      <xdr:colOff>390525</xdr:colOff>
      <xdr:row>61</xdr:row>
      <xdr:rowOff>66674</xdr:rowOff>
    </xdr:to>
    <xdr:graphicFrame macro="">
      <xdr:nvGraphicFramePr>
        <xdr:cNvPr id="5" name="Graf 4">
          <a:extLst>
            <a:ext uri="{FF2B5EF4-FFF2-40B4-BE49-F238E27FC236}">
              <a16:creationId xmlns:a16="http://schemas.microsoft.com/office/drawing/2014/main" id="{00000000-0008-0000-3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81</xdr:row>
      <xdr:rowOff>28575</xdr:rowOff>
    </xdr:from>
    <xdr:to>
      <xdr:col>8</xdr:col>
      <xdr:colOff>714376</xdr:colOff>
      <xdr:row>100</xdr:row>
      <xdr:rowOff>76200</xdr:rowOff>
    </xdr:to>
    <xdr:graphicFrame macro="">
      <xdr:nvGraphicFramePr>
        <xdr:cNvPr id="2" name="Graf 1">
          <a:extLst>
            <a:ext uri="{FF2B5EF4-FFF2-40B4-BE49-F238E27FC236}">
              <a16:creationId xmlns:a16="http://schemas.microsoft.com/office/drawing/2014/main" id="{EAAAD24A-19B7-4E9F-B6B9-020E6511E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124</xdr:row>
      <xdr:rowOff>19050</xdr:rowOff>
    </xdr:from>
    <xdr:to>
      <xdr:col>8</xdr:col>
      <xdr:colOff>695325</xdr:colOff>
      <xdr:row>142</xdr:row>
      <xdr:rowOff>112059</xdr:rowOff>
    </xdr:to>
    <xdr:graphicFrame macro="">
      <xdr:nvGraphicFramePr>
        <xdr:cNvPr id="3" name="Graf 2">
          <a:extLst>
            <a:ext uri="{FF2B5EF4-FFF2-40B4-BE49-F238E27FC236}">
              <a16:creationId xmlns:a16="http://schemas.microsoft.com/office/drawing/2014/main" id="{3AF4961F-CE7C-4272-8826-63068F485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103</xdr:row>
      <xdr:rowOff>45721</xdr:rowOff>
    </xdr:from>
    <xdr:to>
      <xdr:col>8</xdr:col>
      <xdr:colOff>685800</xdr:colOff>
      <xdr:row>121</xdr:row>
      <xdr:rowOff>93346</xdr:rowOff>
    </xdr:to>
    <xdr:graphicFrame macro="">
      <xdr:nvGraphicFramePr>
        <xdr:cNvPr id="4" name="Graf 3">
          <a:extLst>
            <a:ext uri="{FF2B5EF4-FFF2-40B4-BE49-F238E27FC236}">
              <a16:creationId xmlns:a16="http://schemas.microsoft.com/office/drawing/2014/main" id="{5544CB6E-E369-4FE0-B6E2-441B3A701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87</xdr:row>
      <xdr:rowOff>63254</xdr:rowOff>
    </xdr:from>
    <xdr:to>
      <xdr:col>16</xdr:col>
      <xdr:colOff>388621</xdr:colOff>
      <xdr:row>105</xdr:row>
      <xdr:rowOff>57149</xdr:rowOff>
    </xdr:to>
    <xdr:graphicFrame macro="">
      <xdr:nvGraphicFramePr>
        <xdr:cNvPr id="2" name="Graf 1">
          <a:extLst>
            <a:ext uri="{FF2B5EF4-FFF2-40B4-BE49-F238E27FC236}">
              <a16:creationId xmlns:a16="http://schemas.microsoft.com/office/drawing/2014/main" id="{EEE5D94A-B3E9-4067-B7E5-72DC49A3C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107</xdr:row>
      <xdr:rowOff>95249</xdr:rowOff>
    </xdr:from>
    <xdr:to>
      <xdr:col>16</xdr:col>
      <xdr:colOff>457201</xdr:colOff>
      <xdr:row>125</xdr:row>
      <xdr:rowOff>123824</xdr:rowOff>
    </xdr:to>
    <xdr:graphicFrame macro="">
      <xdr:nvGraphicFramePr>
        <xdr:cNvPr id="4" name="Graf 3">
          <a:extLst>
            <a:ext uri="{FF2B5EF4-FFF2-40B4-BE49-F238E27FC236}">
              <a16:creationId xmlns:a16="http://schemas.microsoft.com/office/drawing/2014/main" id="{DDE0D741-E3CE-43CC-9399-9F7A1D49B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46</xdr:row>
      <xdr:rowOff>57150</xdr:rowOff>
    </xdr:from>
    <xdr:to>
      <xdr:col>19</xdr:col>
      <xdr:colOff>257174</xdr:colOff>
      <xdr:row>61</xdr:row>
      <xdr:rowOff>52387</xdr:rowOff>
    </xdr:to>
    <xdr:graphicFrame macro="">
      <xdr:nvGraphicFramePr>
        <xdr:cNvPr id="3" name="Graf 2">
          <a:extLst>
            <a:ext uri="{FF2B5EF4-FFF2-40B4-BE49-F238E27FC236}">
              <a16:creationId xmlns:a16="http://schemas.microsoft.com/office/drawing/2014/main" id="{E47B496E-5DF5-51C5-B56E-BA5CAA1901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4</xdr:row>
      <xdr:rowOff>114299</xdr:rowOff>
    </xdr:from>
    <xdr:to>
      <xdr:col>20</xdr:col>
      <xdr:colOff>132746</xdr:colOff>
      <xdr:row>24</xdr:row>
      <xdr:rowOff>2638424</xdr:rowOff>
    </xdr:to>
    <xdr:pic>
      <xdr:nvPicPr>
        <xdr:cNvPr id="3" name="Obrázek 2">
          <a:extLst>
            <a:ext uri="{FF2B5EF4-FFF2-40B4-BE49-F238E27FC236}">
              <a16:creationId xmlns:a16="http://schemas.microsoft.com/office/drawing/2014/main" id="{6FBB0F99-3E66-4AA8-86FA-86AF115BB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4399"/>
          <a:ext cx="6285896" cy="621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19049</xdr:rowOff>
    </xdr:from>
    <xdr:to>
      <xdr:col>8</xdr:col>
      <xdr:colOff>381000</xdr:colOff>
      <xdr:row>35</xdr:row>
      <xdr:rowOff>110490</xdr:rowOff>
    </xdr:to>
    <xdr:graphicFrame macro="">
      <xdr:nvGraphicFramePr>
        <xdr:cNvPr id="6" name="Graf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419100</xdr:colOff>
      <xdr:row>18</xdr:row>
      <xdr:rowOff>19050</xdr:rowOff>
    </xdr:from>
    <xdr:to>
      <xdr:col>18</xdr:col>
      <xdr:colOff>209550</xdr:colOff>
      <xdr:row>34</xdr:row>
      <xdr:rowOff>47625</xdr:rowOff>
    </xdr:to>
    <xdr:graphicFrame macro="">
      <xdr:nvGraphicFramePr>
        <xdr:cNvPr id="7" name="Graf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xdr:colOff>
      <xdr:row>27</xdr:row>
      <xdr:rowOff>76200</xdr:rowOff>
    </xdr:from>
    <xdr:to>
      <xdr:col>7</xdr:col>
      <xdr:colOff>332880</xdr:colOff>
      <xdr:row>41</xdr:row>
      <xdr:rowOff>99060</xdr:rowOff>
    </xdr:to>
    <xdr:graphicFrame macro="">
      <xdr:nvGraphicFramePr>
        <xdr:cNvPr id="12" name="Graf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24766</xdr:colOff>
      <xdr:row>27</xdr:row>
      <xdr:rowOff>28574</xdr:rowOff>
    </xdr:from>
    <xdr:to>
      <xdr:col>16</xdr:col>
      <xdr:colOff>346216</xdr:colOff>
      <xdr:row>41</xdr:row>
      <xdr:rowOff>85725</xdr:rowOff>
    </xdr:to>
    <xdr:graphicFrame macro="">
      <xdr:nvGraphicFramePr>
        <xdr:cNvPr id="13" name="Graf 12">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438149</xdr:colOff>
      <xdr:row>18</xdr:row>
      <xdr:rowOff>66674</xdr:rowOff>
    </xdr:from>
    <xdr:to>
      <xdr:col>5</xdr:col>
      <xdr:colOff>205424</xdr:colOff>
      <xdr:row>31</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323850</xdr:colOff>
      <xdr:row>18</xdr:row>
      <xdr:rowOff>76200</xdr:rowOff>
    </xdr:from>
    <xdr:to>
      <xdr:col>12</xdr:col>
      <xdr:colOff>253050</xdr:colOff>
      <xdr:row>31</xdr:row>
      <xdr:rowOff>76200</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619126</xdr:colOff>
      <xdr:row>17</xdr:row>
      <xdr:rowOff>9525</xdr:rowOff>
    </xdr:from>
    <xdr:to>
      <xdr:col>13</xdr:col>
      <xdr:colOff>470535</xdr:colOff>
      <xdr:row>37</xdr:row>
      <xdr:rowOff>104775</xdr:rowOff>
    </xdr:to>
    <xdr:graphicFrame macro="">
      <xdr:nvGraphicFramePr>
        <xdr:cNvPr id="20" name="Graf 19">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47625</xdr:rowOff>
    </xdr:from>
    <xdr:to>
      <xdr:col>6</xdr:col>
      <xdr:colOff>285750</xdr:colOff>
      <xdr:row>37</xdr:row>
      <xdr:rowOff>152400</xdr:rowOff>
    </xdr:to>
    <xdr:graphicFrame macro="">
      <xdr:nvGraphicFramePr>
        <xdr:cNvPr id="7" name="Graf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18</xdr:row>
      <xdr:rowOff>22860</xdr:rowOff>
    </xdr:from>
    <xdr:to>
      <xdr:col>4</xdr:col>
      <xdr:colOff>838200</xdr:colOff>
      <xdr:row>38</xdr:row>
      <xdr:rowOff>47625</xdr:rowOff>
    </xdr:to>
    <xdr:graphicFrame macro="">
      <xdr:nvGraphicFramePr>
        <xdr:cNvPr id="5" name="Graf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110415</xdr:colOff>
      <xdr:row>17</xdr:row>
      <xdr:rowOff>121920</xdr:rowOff>
    </xdr:from>
    <xdr:to>
      <xdr:col>9</xdr:col>
      <xdr:colOff>904875</xdr:colOff>
      <xdr:row>36</xdr:row>
      <xdr:rowOff>95250</xdr:rowOff>
    </xdr:to>
    <xdr:graphicFrame macro="">
      <xdr:nvGraphicFramePr>
        <xdr:cNvPr id="6" name="Graf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ERU">
  <a:themeElements>
    <a:clrScheme name="ERU">
      <a:dk1>
        <a:srgbClr val="262626"/>
      </a:dk1>
      <a:lt1>
        <a:sysClr val="window" lastClr="FFFFFF"/>
      </a:lt1>
      <a:dk2>
        <a:srgbClr val="23315F"/>
      </a:dk2>
      <a:lt2>
        <a:srgbClr val="D0D0D0"/>
      </a:lt2>
      <a:accent1>
        <a:srgbClr val="23315F"/>
      </a:accent1>
      <a:accent2>
        <a:srgbClr val="5A6588"/>
      </a:accent2>
      <a:accent3>
        <a:srgbClr val="9198B0"/>
      </a:accent3>
      <a:accent4>
        <a:srgbClr val="C8CBD7"/>
      </a:accent4>
      <a:accent5>
        <a:srgbClr val="E02C1F"/>
      </a:accent5>
      <a:accent6>
        <a:srgbClr val="E86158"/>
      </a:accent6>
      <a:hlink>
        <a:srgbClr val="0563C1"/>
      </a:hlink>
      <a:folHlink>
        <a:srgbClr val="E02C1F"/>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A1AA-C8DB-4B32-B5D7-25EDD26F3E00}">
  <dimension ref="A1:K49"/>
  <sheetViews>
    <sheetView showGridLines="0" tabSelected="1" showWhiteSpace="0" zoomScaleNormal="100" zoomScaleSheetLayoutView="70" zoomScalePageLayoutView="70" workbookViewId="0">
      <selection activeCell="F1" sqref="F1"/>
    </sheetView>
  </sheetViews>
  <sheetFormatPr defaultColWidth="9.140625" defaultRowHeight="12.75"/>
  <cols>
    <col min="1" max="1" width="6.5703125" style="386" customWidth="1"/>
    <col min="2" max="2" width="83" style="386" customWidth="1"/>
    <col min="3" max="9" width="9.85546875" style="386" customWidth="1"/>
    <col min="10" max="10" width="10.28515625" style="386" customWidth="1"/>
    <col min="11" max="16384" width="9.140625" style="386"/>
  </cols>
  <sheetData>
    <row r="1" spans="1:11" ht="87" customHeight="1">
      <c r="A1" s="1489"/>
      <c r="B1" s="1490"/>
    </row>
    <row r="2" spans="1:11" ht="265.5" customHeight="1">
      <c r="A2" s="413"/>
      <c r="B2" s="1491"/>
      <c r="C2" s="387"/>
      <c r="D2" s="387"/>
      <c r="E2" s="387"/>
      <c r="F2" s="387"/>
      <c r="G2" s="387"/>
      <c r="H2" s="387"/>
      <c r="I2" s="387"/>
      <c r="J2" s="387"/>
      <c r="K2" s="386" t="s">
        <v>0</v>
      </c>
    </row>
    <row r="3" spans="1:11" ht="52.5">
      <c r="B3" s="1491" t="s">
        <v>596</v>
      </c>
      <c r="D3" s="388"/>
      <c r="E3" s="389"/>
      <c r="F3" s="389"/>
      <c r="G3" s="389"/>
      <c r="J3" s="390"/>
    </row>
    <row r="4" spans="1:11" ht="6" customHeight="1"/>
    <row r="5" spans="1:11" ht="12" customHeight="1"/>
    <row r="6" spans="1:11" ht="18">
      <c r="B6" s="1492">
        <v>2025</v>
      </c>
    </row>
    <row r="7" spans="1:11" ht="6" customHeight="1"/>
    <row r="9" spans="1:11">
      <c r="B9" s="391"/>
      <c r="I9" s="392"/>
    </row>
    <row r="10" spans="1:11">
      <c r="B10" s="393"/>
      <c r="C10" s="394"/>
    </row>
    <row r="11" spans="1:11" ht="303" customHeight="1">
      <c r="B11" s="1493" t="s">
        <v>566</v>
      </c>
      <c r="C11" s="394"/>
    </row>
    <row r="12" spans="1:11">
      <c r="B12" s="393"/>
      <c r="C12" s="394"/>
    </row>
    <row r="13" spans="1:11">
      <c r="A13" s="395"/>
      <c r="B13" s="396"/>
      <c r="C13" s="397"/>
      <c r="D13" s="395"/>
      <c r="E13" s="395"/>
      <c r="F13" s="395"/>
      <c r="G13" s="395"/>
      <c r="H13" s="395"/>
      <c r="I13" s="395"/>
      <c r="J13" s="395"/>
    </row>
    <row r="14" spans="1:11">
      <c r="A14" s="395"/>
      <c r="B14" s="396"/>
      <c r="C14" s="397"/>
      <c r="D14" s="395"/>
      <c r="E14" s="395"/>
      <c r="F14" s="395"/>
      <c r="G14" s="395"/>
      <c r="H14" s="395"/>
      <c r="I14" s="395"/>
      <c r="J14" s="395"/>
    </row>
    <row r="15" spans="1:11">
      <c r="A15" s="395"/>
      <c r="B15" s="396"/>
      <c r="C15" s="397"/>
      <c r="D15" s="395"/>
      <c r="E15" s="395"/>
      <c r="F15" s="395"/>
      <c r="G15" s="395"/>
      <c r="H15" s="395"/>
      <c r="I15" s="395"/>
      <c r="J15" s="395"/>
    </row>
    <row r="16" spans="1:11">
      <c r="A16" s="395"/>
      <c r="B16" s="396"/>
      <c r="C16" s="397"/>
      <c r="D16" s="395"/>
      <c r="E16" s="395"/>
      <c r="F16" s="395"/>
      <c r="G16" s="395"/>
      <c r="H16" s="395"/>
      <c r="I16" s="395"/>
      <c r="J16" s="395"/>
    </row>
    <row r="17" spans="1:10">
      <c r="A17" s="395"/>
      <c r="B17" s="396"/>
      <c r="C17" s="397"/>
      <c r="D17" s="395"/>
      <c r="E17" s="395"/>
      <c r="F17" s="395"/>
      <c r="G17" s="395"/>
      <c r="H17" s="395"/>
      <c r="I17" s="395"/>
      <c r="J17" s="395"/>
    </row>
    <row r="18" spans="1:10">
      <c r="A18" s="395"/>
      <c r="B18" s="396"/>
      <c r="C18" s="397"/>
      <c r="D18" s="395"/>
      <c r="E18" s="395"/>
      <c r="F18" s="395"/>
      <c r="G18" s="395"/>
      <c r="H18" s="395"/>
      <c r="I18" s="395"/>
      <c r="J18" s="395"/>
    </row>
    <row r="19" spans="1:10">
      <c r="A19" s="395"/>
      <c r="B19" s="396"/>
      <c r="C19" s="397"/>
      <c r="D19" s="395"/>
      <c r="E19" s="395"/>
      <c r="F19" s="395"/>
      <c r="G19" s="395"/>
      <c r="H19" s="395"/>
      <c r="I19" s="395"/>
      <c r="J19" s="395"/>
    </row>
    <row r="21" spans="1:10">
      <c r="A21" s="395"/>
      <c r="B21" s="396"/>
      <c r="C21" s="397"/>
      <c r="D21" s="395"/>
      <c r="E21" s="395"/>
      <c r="F21" s="395"/>
      <c r="G21" s="395"/>
      <c r="H21" s="395"/>
      <c r="I21" s="395"/>
      <c r="J21" s="395"/>
    </row>
    <row r="22" spans="1:10">
      <c r="A22" s="395"/>
      <c r="B22" s="396"/>
      <c r="C22" s="397"/>
      <c r="D22" s="395"/>
      <c r="E22" s="395"/>
      <c r="F22" s="395"/>
      <c r="G22" s="395"/>
      <c r="H22" s="395"/>
      <c r="I22" s="395"/>
      <c r="J22" s="395"/>
    </row>
    <row r="23" spans="1:10">
      <c r="A23" s="395"/>
      <c r="B23" s="396"/>
      <c r="C23" s="397"/>
      <c r="D23" s="395"/>
      <c r="E23" s="395"/>
      <c r="F23" s="395"/>
      <c r="G23" s="395"/>
      <c r="H23" s="395"/>
      <c r="I23" s="395"/>
      <c r="J23" s="395"/>
    </row>
    <row r="25" spans="1:10">
      <c r="A25" s="395"/>
      <c r="C25" s="397"/>
      <c r="D25" s="395"/>
      <c r="E25" s="395"/>
      <c r="F25" s="395"/>
      <c r="G25" s="395"/>
      <c r="H25" s="395"/>
      <c r="I25" s="395"/>
      <c r="J25" s="395"/>
    </row>
    <row r="26" spans="1:10">
      <c r="A26" s="395"/>
      <c r="C26" s="397"/>
      <c r="D26" s="395"/>
      <c r="E26" s="395"/>
      <c r="F26" s="395"/>
      <c r="G26" s="395"/>
      <c r="H26" s="395"/>
      <c r="I26" s="395"/>
      <c r="J26" s="395"/>
    </row>
    <row r="27" spans="1:10">
      <c r="A27" s="395"/>
      <c r="C27" s="397"/>
      <c r="D27" s="395"/>
      <c r="E27" s="395"/>
      <c r="F27" s="395"/>
      <c r="G27" s="395"/>
      <c r="H27" s="395"/>
      <c r="I27" s="395"/>
      <c r="J27" s="395"/>
    </row>
    <row r="28" spans="1:10">
      <c r="A28" s="1494"/>
      <c r="B28" s="1494"/>
      <c r="C28" s="1494"/>
      <c r="D28" s="1494"/>
      <c r="E28" s="1494"/>
      <c r="F28" s="1494"/>
      <c r="G28" s="1494"/>
      <c r="H28" s="1494"/>
      <c r="I28" s="1494"/>
      <c r="J28" s="1494"/>
    </row>
    <row r="29" spans="1:10">
      <c r="A29" s="395"/>
      <c r="B29" s="396"/>
      <c r="C29" s="397"/>
      <c r="D29" s="395"/>
      <c r="E29" s="395"/>
      <c r="F29" s="395"/>
      <c r="G29" s="395"/>
      <c r="H29" s="395"/>
      <c r="I29" s="395"/>
      <c r="J29" s="395"/>
    </row>
    <row r="31" spans="1:10">
      <c r="A31" s="395"/>
      <c r="B31" s="396"/>
      <c r="C31" s="397"/>
      <c r="D31" s="395"/>
      <c r="E31" s="395"/>
      <c r="F31" s="395"/>
      <c r="G31" s="395"/>
      <c r="H31" s="395"/>
      <c r="I31" s="395"/>
      <c r="J31" s="395"/>
    </row>
    <row r="32" spans="1:10">
      <c r="A32" s="395"/>
      <c r="B32" s="396"/>
      <c r="C32" s="397"/>
      <c r="D32" s="395"/>
      <c r="E32" s="395"/>
      <c r="F32" s="395"/>
      <c r="G32" s="395"/>
      <c r="H32" s="395"/>
      <c r="I32" s="395"/>
      <c r="J32" s="395"/>
    </row>
    <row r="33" spans="1:10">
      <c r="A33" s="1495"/>
      <c r="B33" s="1495"/>
      <c r="C33" s="1495"/>
      <c r="D33" s="1495"/>
      <c r="E33" s="1495"/>
      <c r="F33" s="1495"/>
      <c r="G33" s="1495"/>
      <c r="H33" s="1495"/>
      <c r="I33" s="1495"/>
      <c r="J33" s="1495"/>
    </row>
    <row r="34" spans="1:10">
      <c r="B34" s="390"/>
      <c r="C34" s="390"/>
      <c r="D34" s="390"/>
      <c r="E34" s="390"/>
      <c r="F34" s="390"/>
      <c r="G34" s="390"/>
      <c r="H34" s="390"/>
      <c r="I34" s="390"/>
      <c r="J34" s="390"/>
    </row>
    <row r="36" spans="1:10">
      <c r="B36" s="393"/>
      <c r="C36" s="394"/>
    </row>
    <row r="38" spans="1:10">
      <c r="B38" s="398"/>
      <c r="C38" s="398"/>
      <c r="D38" s="398"/>
      <c r="E38" s="398"/>
      <c r="F38" s="398"/>
      <c r="G38" s="398"/>
      <c r="H38" s="398"/>
      <c r="I38" s="398"/>
    </row>
    <row r="49" spans="1:10">
      <c r="A49" s="1496"/>
      <c r="B49" s="1496"/>
      <c r="C49" s="1496"/>
      <c r="D49" s="1496"/>
      <c r="E49" s="1496"/>
      <c r="F49" s="1496"/>
      <c r="G49" s="1496"/>
      <c r="H49" s="1496"/>
      <c r="I49" s="1496"/>
      <c r="J49" s="1496"/>
    </row>
  </sheetData>
  <pageMargins left="0.59055118110236227" right="0.59055118110236227" top="0.39370078740157483" bottom="0.59055118110236227" header="0" footer="0"/>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G42"/>
  <sheetViews>
    <sheetView showGridLines="0" zoomScaleNormal="100" zoomScaleSheetLayoutView="100" workbookViewId="0">
      <selection sqref="A1:Q1"/>
    </sheetView>
  </sheetViews>
  <sheetFormatPr defaultColWidth="9.140625" defaultRowHeight="12.75"/>
  <cols>
    <col min="1" max="1" width="7.140625" style="45" customWidth="1"/>
    <col min="2" max="2" width="6" style="45" customWidth="1"/>
    <col min="3" max="17" width="8.7109375" style="45" customWidth="1"/>
    <col min="18" max="19" width="9.140625" style="45"/>
    <col min="20" max="22" width="12.7109375" style="45" customWidth="1"/>
    <col min="23" max="16384" width="9.140625" style="45"/>
  </cols>
  <sheetData>
    <row r="1" spans="1:33" s="9" customFormat="1" ht="18">
      <c r="A1" s="1572" t="s">
        <v>115</v>
      </c>
      <c r="B1" s="1572"/>
      <c r="C1" s="1572"/>
      <c r="D1" s="1572"/>
      <c r="E1" s="1572"/>
      <c r="F1" s="1572"/>
      <c r="G1" s="1572"/>
      <c r="H1" s="1572"/>
      <c r="I1" s="1572"/>
      <c r="J1" s="1572"/>
      <c r="K1" s="1572"/>
      <c r="L1" s="1572"/>
      <c r="M1" s="1572"/>
      <c r="N1" s="1572"/>
      <c r="O1" s="1572"/>
      <c r="P1" s="1572"/>
      <c r="Q1" s="1572"/>
    </row>
    <row r="2" spans="1:33" ht="5.0999999999999996" customHeight="1">
      <c r="A2" s="620"/>
      <c r="B2" s="621"/>
      <c r="C2" s="621"/>
      <c r="D2" s="621"/>
      <c r="E2" s="621"/>
      <c r="F2" s="621"/>
      <c r="G2" s="621"/>
      <c r="H2" s="621"/>
      <c r="I2" s="621"/>
      <c r="J2" s="621"/>
      <c r="K2" s="621"/>
      <c r="L2" s="621"/>
      <c r="M2" s="621"/>
      <c r="N2" s="621"/>
      <c r="O2" s="621"/>
      <c r="P2" s="622"/>
      <c r="Q2" s="620"/>
    </row>
    <row r="3" spans="1:33" ht="36.75" customHeight="1">
      <c r="A3" s="1575" t="s">
        <v>119</v>
      </c>
      <c r="B3" s="1576"/>
      <c r="C3" s="1550" t="s">
        <v>116</v>
      </c>
      <c r="D3" s="1551"/>
      <c r="E3" s="1551"/>
      <c r="F3" s="1551"/>
      <c r="G3" s="1573"/>
      <c r="H3" s="1550" t="s">
        <v>117</v>
      </c>
      <c r="I3" s="1551"/>
      <c r="J3" s="1551"/>
      <c r="K3" s="1551"/>
      <c r="L3" s="1573"/>
      <c r="M3" s="1551" t="s">
        <v>118</v>
      </c>
      <c r="N3" s="1551"/>
      <c r="O3" s="1551"/>
      <c r="P3" s="1551"/>
      <c r="Q3" s="1551"/>
      <c r="T3" s="52"/>
      <c r="U3" s="43"/>
      <c r="V3" s="43"/>
    </row>
    <row r="4" spans="1:33" ht="12" customHeight="1">
      <c r="A4" s="1577"/>
      <c r="B4" s="1578"/>
      <c r="C4" s="965" t="s">
        <v>120</v>
      </c>
      <c r="D4" s="966" t="s">
        <v>121</v>
      </c>
      <c r="E4" s="672" t="s">
        <v>122</v>
      </c>
      <c r="F4" s="672" t="s">
        <v>123</v>
      </c>
      <c r="G4" s="967" t="s">
        <v>137</v>
      </c>
      <c r="H4" s="965" t="str">
        <f>C4</f>
        <v>Německo</v>
      </c>
      <c r="I4" s="966" t="str">
        <f>D4</f>
        <v>Slovensko</v>
      </c>
      <c r="J4" s="672" t="str">
        <f>E4</f>
        <v>Polsko</v>
      </c>
      <c r="K4" s="672" t="str">
        <f>F4</f>
        <v>Rakousko</v>
      </c>
      <c r="L4" s="967" t="str">
        <f>G4</f>
        <v>Celkem</v>
      </c>
      <c r="M4" s="966" t="str">
        <f>C4</f>
        <v>Německo</v>
      </c>
      <c r="N4" s="966" t="str">
        <f>D4</f>
        <v>Slovensko</v>
      </c>
      <c r="O4" s="672" t="str">
        <f>E4</f>
        <v>Polsko</v>
      </c>
      <c r="P4" s="672" t="str">
        <f>F4</f>
        <v>Rakousko</v>
      </c>
      <c r="Q4" s="672" t="str">
        <f>G4</f>
        <v>Celkem</v>
      </c>
      <c r="R4" s="59"/>
      <c r="S4" s="60"/>
      <c r="T4" s="61"/>
      <c r="U4" s="61"/>
      <c r="V4" s="43"/>
      <c r="W4" s="44"/>
    </row>
    <row r="5" spans="1:33" ht="12.95" customHeight="1">
      <c r="A5" s="1574" t="s">
        <v>109</v>
      </c>
      <c r="B5" s="802">
        <v>2016</v>
      </c>
      <c r="C5" s="937">
        <v>32326.028315238218</v>
      </c>
      <c r="D5" s="601">
        <v>1648.6281678393757</v>
      </c>
      <c r="E5" s="601">
        <v>0</v>
      </c>
      <c r="F5" s="601">
        <v>0</v>
      </c>
      <c r="G5" s="1018">
        <v>33974.656483077597</v>
      </c>
      <c r="H5" s="937">
        <v>23167.632847425382</v>
      </c>
      <c r="I5" s="601">
        <v>2677.8833210831585</v>
      </c>
      <c r="J5" s="601">
        <v>6.0604394373939252</v>
      </c>
      <c r="K5" s="601">
        <v>0</v>
      </c>
      <c r="L5" s="1018">
        <v>25851.576607945935</v>
      </c>
      <c r="M5" s="937">
        <v>9158.3954678128357</v>
      </c>
      <c r="N5" s="601">
        <v>-1029.2551532437828</v>
      </c>
      <c r="O5" s="601">
        <v>-6.0604394373939252</v>
      </c>
      <c r="P5" s="601">
        <v>0</v>
      </c>
      <c r="Q5" s="705">
        <v>8123.0798751316615</v>
      </c>
      <c r="R5" s="40"/>
      <c r="S5" s="41"/>
      <c r="T5" s="1287"/>
      <c r="U5" s="42"/>
      <c r="V5" s="43"/>
      <c r="W5" s="44"/>
      <c r="X5" s="44"/>
      <c r="Y5" s="44"/>
      <c r="AA5" s="44"/>
      <c r="AB5" s="44"/>
    </row>
    <row r="6" spans="1:33" ht="12.95" customHeight="1">
      <c r="A6" s="1568"/>
      <c r="B6" s="624">
        <v>2017</v>
      </c>
      <c r="C6" s="939">
        <v>34749.522928376326</v>
      </c>
      <c r="D6" s="607">
        <v>259.66897457537715</v>
      </c>
      <c r="E6" s="607">
        <v>0</v>
      </c>
      <c r="F6" s="607">
        <v>0</v>
      </c>
      <c r="G6" s="1105">
        <v>35009.191902951701</v>
      </c>
      <c r="H6" s="939">
        <v>22628.825565408137</v>
      </c>
      <c r="I6" s="607">
        <v>3372.3352705981647</v>
      </c>
      <c r="J6" s="607">
        <v>118.0526715530339</v>
      </c>
      <c r="K6" s="607">
        <v>0.90380112489671616</v>
      </c>
      <c r="L6" s="1105">
        <v>26120.117308684228</v>
      </c>
      <c r="M6" s="939">
        <v>12120.697362968189</v>
      </c>
      <c r="N6" s="607">
        <v>-3112.6662960227877</v>
      </c>
      <c r="O6" s="607">
        <v>-118.0526715530339</v>
      </c>
      <c r="P6" s="607">
        <v>-0.90380112489671616</v>
      </c>
      <c r="Q6" s="700">
        <v>8889.074594267473</v>
      </c>
      <c r="R6" s="40"/>
      <c r="S6" s="41"/>
      <c r="T6" s="1287"/>
      <c r="U6" s="46"/>
      <c r="V6" s="47"/>
      <c r="W6" s="44"/>
      <c r="X6" s="44"/>
      <c r="Y6" s="44"/>
      <c r="AA6" s="44"/>
      <c r="AB6" s="44"/>
    </row>
    <row r="7" spans="1:33" ht="12.95" customHeight="1">
      <c r="A7" s="1568"/>
      <c r="B7" s="802">
        <v>2018</v>
      </c>
      <c r="C7" s="937">
        <v>38428.361870454697</v>
      </c>
      <c r="D7" s="601">
        <v>1341.40355839224</v>
      </c>
      <c r="E7" s="601">
        <v>0</v>
      </c>
      <c r="F7" s="601">
        <v>0</v>
      </c>
      <c r="G7" s="1018">
        <v>39769.765428846935</v>
      </c>
      <c r="H7" s="937">
        <v>27888.889671508878</v>
      </c>
      <c r="I7" s="601">
        <v>3504.9724200865076</v>
      </c>
      <c r="J7" s="601">
        <v>366.61712195014911</v>
      </c>
      <c r="K7" s="601">
        <v>1.295345231527778</v>
      </c>
      <c r="L7" s="1018">
        <v>31761.774558777062</v>
      </c>
      <c r="M7" s="937">
        <v>10539.472198945819</v>
      </c>
      <c r="N7" s="601">
        <v>-2163.5688616942675</v>
      </c>
      <c r="O7" s="601">
        <v>-366.61712195014911</v>
      </c>
      <c r="P7" s="601">
        <v>-1.295345231527778</v>
      </c>
      <c r="Q7" s="705">
        <v>8007.9908700698725</v>
      </c>
      <c r="R7" s="40"/>
      <c r="S7" s="41"/>
      <c r="T7" s="1287"/>
      <c r="U7" s="46"/>
      <c r="W7" s="44"/>
      <c r="X7" s="44"/>
      <c r="Y7" s="44"/>
      <c r="AA7" s="44"/>
      <c r="AB7" s="44"/>
    </row>
    <row r="8" spans="1:33" ht="12.95" customHeight="1">
      <c r="A8" s="1568"/>
      <c r="B8" s="624">
        <v>2019</v>
      </c>
      <c r="C8" s="939">
        <v>34582.645301719502</v>
      </c>
      <c r="D8" s="607">
        <v>1544.4914769490499</v>
      </c>
      <c r="E8" s="607">
        <v>0</v>
      </c>
      <c r="F8" s="607">
        <v>0</v>
      </c>
      <c r="G8" s="1105">
        <v>36127.136778668551</v>
      </c>
      <c r="H8" s="939">
        <v>21639.0589693006</v>
      </c>
      <c r="I8" s="607">
        <v>4514.3007740475196</v>
      </c>
      <c r="J8" s="607">
        <v>439.69134445561298</v>
      </c>
      <c r="K8" s="607">
        <v>0.89223144585704395</v>
      </c>
      <c r="L8" s="1105">
        <v>26593.943319249589</v>
      </c>
      <c r="M8" s="939">
        <v>12943.586332418901</v>
      </c>
      <c r="N8" s="607">
        <v>-2969.8092970984699</v>
      </c>
      <c r="O8" s="607">
        <v>-439.69134445561298</v>
      </c>
      <c r="P8" s="607">
        <v>-0.89223144585704395</v>
      </c>
      <c r="Q8" s="700">
        <v>9533.1934594189624</v>
      </c>
      <c r="R8" s="40"/>
      <c r="S8" s="41"/>
      <c r="T8" s="1287"/>
      <c r="U8" s="46"/>
      <c r="W8" s="44"/>
      <c r="X8" s="44"/>
      <c r="Y8" s="44"/>
      <c r="AA8" s="44"/>
      <c r="AB8" s="44"/>
    </row>
    <row r="9" spans="1:33" ht="12.95" customHeight="1">
      <c r="A9" s="1568"/>
      <c r="B9" s="802">
        <v>2020</v>
      </c>
      <c r="C9" s="937">
        <v>43459.075476657235</v>
      </c>
      <c r="D9" s="601">
        <v>22.495271653127972</v>
      </c>
      <c r="E9" s="601">
        <v>0</v>
      </c>
      <c r="F9" s="601">
        <v>0</v>
      </c>
      <c r="G9" s="1018">
        <v>43481.570748310362</v>
      </c>
      <c r="H9" s="937">
        <v>21512.656190526432</v>
      </c>
      <c r="I9" s="601">
        <v>14040.645148222386</v>
      </c>
      <c r="J9" s="601">
        <v>338.30203133648109</v>
      </c>
      <c r="K9" s="601">
        <v>0</v>
      </c>
      <c r="L9" s="1018">
        <v>35891.6033700853</v>
      </c>
      <c r="M9" s="937">
        <v>21946.419286130804</v>
      </c>
      <c r="N9" s="601">
        <v>-14018.149876569258</v>
      </c>
      <c r="O9" s="601">
        <v>-338.30203133648109</v>
      </c>
      <c r="P9" s="601">
        <v>0</v>
      </c>
      <c r="Q9" s="705">
        <v>7589.9673782250611</v>
      </c>
      <c r="R9" s="40"/>
      <c r="S9" s="41"/>
      <c r="T9" s="1287"/>
      <c r="U9" s="42"/>
      <c r="V9" s="48"/>
      <c r="W9" s="44"/>
      <c r="X9" s="44"/>
      <c r="Y9" s="44"/>
      <c r="AA9" s="44"/>
      <c r="AB9" s="44"/>
    </row>
    <row r="10" spans="1:33" ht="12.95" customHeight="1">
      <c r="A10" s="1568"/>
      <c r="B10" s="624">
        <v>2021</v>
      </c>
      <c r="C10" s="939">
        <v>45604.8596989867</v>
      </c>
      <c r="D10" s="607">
        <v>47.399625487920702</v>
      </c>
      <c r="E10" s="607">
        <v>0</v>
      </c>
      <c r="F10" s="607">
        <v>0</v>
      </c>
      <c r="G10" s="1105">
        <v>45652.259324474624</v>
      </c>
      <c r="H10" s="939">
        <v>24926.487651651001</v>
      </c>
      <c r="I10" s="607">
        <v>11593.930463129</v>
      </c>
      <c r="J10" s="607">
        <v>412.94421748363197</v>
      </c>
      <c r="K10" s="607">
        <v>0</v>
      </c>
      <c r="L10" s="1105">
        <v>36933.362332263627</v>
      </c>
      <c r="M10" s="939">
        <v>20678.372047335699</v>
      </c>
      <c r="N10" s="607">
        <v>-11546.530837641079</v>
      </c>
      <c r="O10" s="607">
        <v>-412.94421748363197</v>
      </c>
      <c r="P10" s="607">
        <v>0</v>
      </c>
      <c r="Q10" s="700">
        <v>8718.8969922109973</v>
      </c>
      <c r="R10" s="40"/>
      <c r="S10" s="41"/>
      <c r="T10" s="1287"/>
      <c r="U10" s="46"/>
      <c r="W10" s="44"/>
      <c r="X10" s="44"/>
      <c r="Y10" s="44"/>
      <c r="AA10" s="44"/>
      <c r="AB10" s="44"/>
    </row>
    <row r="11" spans="1:33" ht="12.95" customHeight="1">
      <c r="A11" s="1568"/>
      <c r="B11" s="802">
        <v>2022</v>
      </c>
      <c r="C11" s="937">
        <v>26990.966720629349</v>
      </c>
      <c r="D11" s="601">
        <v>93.603556999999995</v>
      </c>
      <c r="E11" s="601">
        <v>0</v>
      </c>
      <c r="F11" s="601">
        <v>0</v>
      </c>
      <c r="G11" s="1018">
        <v>27084.570277629347</v>
      </c>
      <c r="H11" s="937">
        <v>10940.890222875092</v>
      </c>
      <c r="I11" s="601">
        <v>7199.6503884118592</v>
      </c>
      <c r="J11" s="601">
        <v>331.19908565915961</v>
      </c>
      <c r="K11" s="601">
        <v>0.82116227173537004</v>
      </c>
      <c r="L11" s="1018">
        <v>18472.560859217847</v>
      </c>
      <c r="M11" s="937">
        <v>16050.076497754257</v>
      </c>
      <c r="N11" s="601">
        <v>-7106.0468314118589</v>
      </c>
      <c r="O11" s="601">
        <v>-331.19908565915961</v>
      </c>
      <c r="P11" s="601">
        <v>-0.82116227173537004</v>
      </c>
      <c r="Q11" s="705">
        <v>8612.0094184115005</v>
      </c>
      <c r="R11" s="40"/>
      <c r="S11" s="41"/>
      <c r="T11" s="1287"/>
      <c r="U11" s="46"/>
      <c r="W11" s="44"/>
      <c r="X11" s="44"/>
      <c r="Y11" s="44"/>
      <c r="AA11" s="44"/>
      <c r="AB11" s="44"/>
    </row>
    <row r="12" spans="1:33" ht="12.95" customHeight="1">
      <c r="A12" s="1568"/>
      <c r="B12" s="624">
        <v>2023</v>
      </c>
      <c r="C12" s="939">
        <v>7214.5848941087042</v>
      </c>
      <c r="D12" s="607">
        <v>618.13204700000006</v>
      </c>
      <c r="E12" s="607">
        <v>0</v>
      </c>
      <c r="F12" s="607">
        <v>0</v>
      </c>
      <c r="G12" s="1105">
        <v>7832.7169411087043</v>
      </c>
      <c r="H12" s="939">
        <v>0.58088799999999996</v>
      </c>
      <c r="I12" s="607">
        <v>847.230591</v>
      </c>
      <c r="J12" s="607">
        <v>176.57299236068471</v>
      </c>
      <c r="K12" s="607">
        <v>0</v>
      </c>
      <c r="L12" s="1105">
        <v>1024.3844713606848</v>
      </c>
      <c r="M12" s="939">
        <v>7214.0040061087038</v>
      </c>
      <c r="N12" s="607">
        <v>-229.09854399999995</v>
      </c>
      <c r="O12" s="607">
        <v>-176.57299236068471</v>
      </c>
      <c r="P12" s="607">
        <v>0</v>
      </c>
      <c r="Q12" s="700">
        <v>6808.3324697480193</v>
      </c>
      <c r="R12" s="40"/>
      <c r="S12" s="41"/>
      <c r="T12" s="1287"/>
      <c r="U12" s="46"/>
      <c r="W12" s="44"/>
      <c r="X12" s="44"/>
      <c r="Y12" s="44"/>
      <c r="AA12" s="44"/>
      <c r="AB12" s="44"/>
    </row>
    <row r="13" spans="1:33" ht="12.95" customHeight="1">
      <c r="A13" s="1568"/>
      <c r="B13" s="802">
        <v>2024</v>
      </c>
      <c r="C13" s="937">
        <v>3009.2259938756833</v>
      </c>
      <c r="D13" s="601">
        <v>3049.8883230000001</v>
      </c>
      <c r="E13" s="601">
        <v>0</v>
      </c>
      <c r="F13" s="601">
        <v>0</v>
      </c>
      <c r="G13" s="1018">
        <v>6059.1143168756835</v>
      </c>
      <c r="H13" s="937">
        <v>133.787476</v>
      </c>
      <c r="I13" s="601">
        <v>0</v>
      </c>
      <c r="J13" s="601">
        <v>203.19044958879746</v>
      </c>
      <c r="K13" s="601">
        <v>0</v>
      </c>
      <c r="L13" s="1018">
        <v>336.97792558879746</v>
      </c>
      <c r="M13" s="937">
        <v>2875.4385178756834</v>
      </c>
      <c r="N13" s="601">
        <v>3049.8883230000001</v>
      </c>
      <c r="O13" s="601">
        <v>-203.19044958879746</v>
      </c>
      <c r="P13" s="601">
        <v>0</v>
      </c>
      <c r="Q13" s="705">
        <v>5722.1363912868856</v>
      </c>
      <c r="R13" s="40"/>
      <c r="S13" s="41"/>
      <c r="T13" s="1287"/>
      <c r="U13" s="377"/>
      <c r="W13" s="44"/>
      <c r="X13" s="44"/>
      <c r="Y13" s="44"/>
      <c r="AA13" s="44"/>
      <c r="AB13" s="44"/>
    </row>
    <row r="14" spans="1:33" ht="12.95" customHeight="1">
      <c r="A14" s="1569"/>
      <c r="B14" s="624">
        <v>2025</v>
      </c>
      <c r="C14" s="939">
        <v>8475.9850450326285</v>
      </c>
      <c r="D14" s="607">
        <v>0</v>
      </c>
      <c r="E14" s="607">
        <v>0</v>
      </c>
      <c r="F14" s="607">
        <v>0</v>
      </c>
      <c r="G14" s="1105">
        <f t="shared" ref="G14:G24" si="0">SUM(C14:F14)</f>
        <v>8475.9850450326285</v>
      </c>
      <c r="H14" s="939">
        <v>9.282945999999999</v>
      </c>
      <c r="I14" s="607">
        <v>946.19910199999993</v>
      </c>
      <c r="J14" s="607">
        <v>340.69626159216602</v>
      </c>
      <c r="K14" s="607">
        <v>0</v>
      </c>
      <c r="L14" s="1105">
        <f t="shared" ref="L14:L24" si="1">SUM(H14:K14)</f>
        <v>1296.178309592166</v>
      </c>
      <c r="M14" s="939">
        <f t="shared" ref="M14:Q14" si="2">C14-H14</f>
        <v>8466.7020990326291</v>
      </c>
      <c r="N14" s="607">
        <f t="shared" si="2"/>
        <v>-946.19910199999993</v>
      </c>
      <c r="O14" s="607">
        <f t="shared" si="2"/>
        <v>-340.69626159216602</v>
      </c>
      <c r="P14" s="607">
        <f t="shared" si="2"/>
        <v>0</v>
      </c>
      <c r="Q14" s="700">
        <f t="shared" si="2"/>
        <v>7179.8067354404629</v>
      </c>
      <c r="R14" s="40"/>
      <c r="S14" s="41"/>
      <c r="T14" s="1287"/>
      <c r="U14" s="377"/>
      <c r="W14" s="44"/>
      <c r="X14" s="44"/>
      <c r="Y14" s="44"/>
      <c r="AA14" s="44"/>
      <c r="AB14" s="44"/>
    </row>
    <row r="15" spans="1:33" ht="12.95" customHeight="1">
      <c r="A15" s="1568" t="s">
        <v>110</v>
      </c>
      <c r="B15" s="802">
        <v>2016</v>
      </c>
      <c r="C15" s="937">
        <v>345084.13298159896</v>
      </c>
      <c r="D15" s="601">
        <v>17761.093175000002</v>
      </c>
      <c r="E15" s="601">
        <v>0</v>
      </c>
      <c r="F15" s="601">
        <v>0</v>
      </c>
      <c r="G15" s="1018">
        <v>362845.22615659895</v>
      </c>
      <c r="H15" s="937">
        <v>247381.95951013101</v>
      </c>
      <c r="I15" s="601">
        <v>28622.900220999996</v>
      </c>
      <c r="J15" s="601">
        <v>64.72315901799999</v>
      </c>
      <c r="K15" s="601">
        <v>0</v>
      </c>
      <c r="L15" s="1018">
        <v>276069.58289014897</v>
      </c>
      <c r="M15" s="937">
        <v>97702.173471467948</v>
      </c>
      <c r="N15" s="601">
        <v>-10861.807045999994</v>
      </c>
      <c r="O15" s="601">
        <v>-64.72315901799999</v>
      </c>
      <c r="P15" s="601">
        <v>0</v>
      </c>
      <c r="Q15" s="705">
        <v>86775.643266449973</v>
      </c>
      <c r="R15" s="44"/>
      <c r="S15" s="41"/>
      <c r="T15" s="1287"/>
      <c r="U15" s="1287"/>
      <c r="V15" s="1287"/>
      <c r="W15" s="1287"/>
      <c r="X15" s="44"/>
      <c r="Y15" s="44"/>
      <c r="AA15" s="44"/>
      <c r="AB15" s="44"/>
    </row>
    <row r="16" spans="1:33" ht="12.95" customHeight="1">
      <c r="A16" s="1568"/>
      <c r="B16" s="954">
        <v>2017</v>
      </c>
      <c r="C16" s="938">
        <v>370577.74661375803</v>
      </c>
      <c r="D16" s="604">
        <v>2795.7115650000005</v>
      </c>
      <c r="E16" s="604">
        <v>0</v>
      </c>
      <c r="F16" s="604">
        <v>0</v>
      </c>
      <c r="G16" s="1105">
        <v>373373.45817875804</v>
      </c>
      <c r="H16" s="938">
        <v>241347.98305264002</v>
      </c>
      <c r="I16" s="604">
        <v>35974.747859999996</v>
      </c>
      <c r="J16" s="604">
        <v>1259.1845906532001</v>
      </c>
      <c r="K16" s="604">
        <v>9.6308729999999994</v>
      </c>
      <c r="L16" s="1105">
        <v>278591.54637629323</v>
      </c>
      <c r="M16" s="939">
        <v>129229.76356111802</v>
      </c>
      <c r="N16" s="607">
        <v>-33179.036294999998</v>
      </c>
      <c r="O16" s="607">
        <v>-1259.1845906532001</v>
      </c>
      <c r="P16" s="607">
        <v>-9.6308729999999994</v>
      </c>
      <c r="Q16" s="700">
        <v>94781.911802464805</v>
      </c>
      <c r="R16" s="44"/>
      <c r="S16" s="41"/>
      <c r="T16" s="1287"/>
      <c r="U16" s="49"/>
      <c r="V16" s="49"/>
      <c r="W16" s="44"/>
      <c r="X16" s="44"/>
      <c r="Y16" s="49"/>
      <c r="Z16" s="49"/>
      <c r="AA16" s="49"/>
      <c r="AB16" s="49"/>
      <c r="AC16" s="49"/>
      <c r="AD16" s="49"/>
      <c r="AE16" s="49"/>
      <c r="AF16" s="49"/>
      <c r="AG16" s="49"/>
    </row>
    <row r="17" spans="1:33" ht="12.95" customHeight="1">
      <c r="A17" s="1568"/>
      <c r="B17" s="802">
        <v>2018</v>
      </c>
      <c r="C17" s="937">
        <v>409678.86491084693</v>
      </c>
      <c r="D17" s="601">
        <v>14427.859786215999</v>
      </c>
      <c r="E17" s="601">
        <v>0</v>
      </c>
      <c r="F17" s="601">
        <v>0</v>
      </c>
      <c r="G17" s="1018">
        <v>424106.72469706292</v>
      </c>
      <c r="H17" s="937">
        <v>297451.66460709908</v>
      </c>
      <c r="I17" s="601">
        <v>37395.978864842997</v>
      </c>
      <c r="J17" s="601">
        <v>3913.6852860161002</v>
      </c>
      <c r="K17" s="601">
        <v>13.825455</v>
      </c>
      <c r="L17" s="1018">
        <v>338775.15421295812</v>
      </c>
      <c r="M17" s="937">
        <v>112227.20030374784</v>
      </c>
      <c r="N17" s="601">
        <v>-22968.119078626998</v>
      </c>
      <c r="O17" s="601">
        <v>-3913.6852860161002</v>
      </c>
      <c r="P17" s="601">
        <v>-13.825455</v>
      </c>
      <c r="Q17" s="705">
        <v>85331.570484104799</v>
      </c>
      <c r="R17" s="44"/>
      <c r="S17" s="41"/>
      <c r="T17" s="1287"/>
      <c r="U17" s="49"/>
      <c r="V17" s="49"/>
      <c r="W17" s="44"/>
      <c r="X17" s="44"/>
      <c r="Y17" s="49"/>
      <c r="Z17" s="49"/>
      <c r="AA17" s="49"/>
      <c r="AB17" s="49"/>
      <c r="AC17" s="49"/>
      <c r="AD17" s="49"/>
      <c r="AE17" s="49"/>
      <c r="AF17" s="49"/>
      <c r="AG17" s="49"/>
    </row>
    <row r="18" spans="1:33" ht="12.95" customHeight="1">
      <c r="A18" s="1568"/>
      <c r="B18" s="954">
        <v>2019</v>
      </c>
      <c r="C18" s="938">
        <v>368764.36114161002</v>
      </c>
      <c r="D18" s="604">
        <v>16613.488310531</v>
      </c>
      <c r="E18" s="604">
        <v>0</v>
      </c>
      <c r="F18" s="604">
        <v>0</v>
      </c>
      <c r="G18" s="1105">
        <v>385377.84945214103</v>
      </c>
      <c r="H18" s="938">
        <v>230951.282626</v>
      </c>
      <c r="I18" s="604">
        <v>48194.385816000002</v>
      </c>
      <c r="J18" s="604">
        <v>4701.4565110372996</v>
      </c>
      <c r="K18" s="604">
        <v>9.5050070000000009</v>
      </c>
      <c r="L18" s="1105">
        <v>283856.6299600373</v>
      </c>
      <c r="M18" s="939">
        <v>137813.07851561002</v>
      </c>
      <c r="N18" s="607">
        <v>-31580.897505469002</v>
      </c>
      <c r="O18" s="607">
        <v>-4701.4565110372996</v>
      </c>
      <c r="P18" s="607">
        <v>-9.5050070000000009</v>
      </c>
      <c r="Q18" s="700">
        <v>101521.21949210373</v>
      </c>
      <c r="R18" s="44"/>
      <c r="S18" s="41"/>
      <c r="T18" s="1287"/>
      <c r="U18" s="46"/>
      <c r="W18" s="44"/>
      <c r="X18" s="44"/>
      <c r="Y18" s="44"/>
      <c r="AA18" s="44"/>
      <c r="AB18" s="44"/>
    </row>
    <row r="19" spans="1:33" ht="12.95" customHeight="1">
      <c r="A19" s="1568"/>
      <c r="B19" s="802">
        <v>2020</v>
      </c>
      <c r="C19" s="937">
        <v>464042.15529333608</v>
      </c>
      <c r="D19" s="601">
        <v>241.44403684000002</v>
      </c>
      <c r="E19" s="601">
        <v>0</v>
      </c>
      <c r="F19" s="601">
        <v>0</v>
      </c>
      <c r="G19" s="1018">
        <v>464283.59933017608</v>
      </c>
      <c r="H19" s="937">
        <v>229740.47867099996</v>
      </c>
      <c r="I19" s="601">
        <v>150038.41832923502</v>
      </c>
      <c r="J19" s="601">
        <v>3609.3058994405001</v>
      </c>
      <c r="K19" s="601">
        <v>0</v>
      </c>
      <c r="L19" s="1018">
        <v>383388.20289967547</v>
      </c>
      <c r="M19" s="937">
        <v>234301.67662233612</v>
      </c>
      <c r="N19" s="601">
        <v>-149796.97429239503</v>
      </c>
      <c r="O19" s="601">
        <v>-3609.3058994405001</v>
      </c>
      <c r="P19" s="601">
        <v>0</v>
      </c>
      <c r="Q19" s="705">
        <v>80895.396430500608</v>
      </c>
      <c r="R19" s="44"/>
      <c r="S19" s="41"/>
      <c r="T19" s="41"/>
      <c r="U19" s="41"/>
      <c r="V19" s="41"/>
      <c r="W19" s="44"/>
      <c r="X19" s="44"/>
      <c r="Y19" s="44"/>
      <c r="AA19" s="44"/>
      <c r="AB19" s="44"/>
    </row>
    <row r="20" spans="1:33" ht="12.95" customHeight="1">
      <c r="A20" s="1568"/>
      <c r="B20" s="954">
        <v>2021</v>
      </c>
      <c r="C20" s="938">
        <v>486482.972359329</v>
      </c>
      <c r="D20" s="604">
        <v>509.25497647499998</v>
      </c>
      <c r="E20" s="604">
        <v>0</v>
      </c>
      <c r="F20" s="604">
        <v>0</v>
      </c>
      <c r="G20" s="1105">
        <v>486992.22733580397</v>
      </c>
      <c r="H20" s="938">
        <v>265993.14215159399</v>
      </c>
      <c r="I20" s="604">
        <v>123773.940104921</v>
      </c>
      <c r="J20" s="604">
        <v>4404.8011450067997</v>
      </c>
      <c r="K20" s="604">
        <v>0</v>
      </c>
      <c r="L20" s="1105">
        <v>394171.88340152177</v>
      </c>
      <c r="M20" s="939">
        <v>220489.83020773501</v>
      </c>
      <c r="N20" s="607">
        <v>-123264.685128446</v>
      </c>
      <c r="O20" s="607">
        <v>-4404.8011450067997</v>
      </c>
      <c r="P20" s="607">
        <v>0</v>
      </c>
      <c r="Q20" s="700">
        <v>92820.343934282195</v>
      </c>
      <c r="R20" s="44"/>
      <c r="S20" s="41"/>
      <c r="T20" s="1287"/>
      <c r="U20" s="46"/>
      <c r="W20" s="44"/>
      <c r="X20" s="44"/>
      <c r="Y20" s="44"/>
      <c r="AA20" s="44"/>
      <c r="AB20" s="44"/>
    </row>
    <row r="21" spans="1:33" ht="12.95" customHeight="1">
      <c r="A21" s="1568"/>
      <c r="B21" s="802">
        <v>2022</v>
      </c>
      <c r="C21" s="937">
        <v>289565.58446977579</v>
      </c>
      <c r="D21" s="601">
        <v>1016.8748449669999</v>
      </c>
      <c r="E21" s="601">
        <v>0</v>
      </c>
      <c r="F21" s="601">
        <v>0</v>
      </c>
      <c r="G21" s="1018">
        <v>290582.45931474277</v>
      </c>
      <c r="H21" s="937">
        <v>116976.43487357999</v>
      </c>
      <c r="I21" s="601">
        <v>77122.970468515981</v>
      </c>
      <c r="J21" s="601">
        <v>3564.7642420672996</v>
      </c>
      <c r="K21" s="601">
        <v>8.9806659999999994</v>
      </c>
      <c r="L21" s="1018">
        <v>197673.15025016325</v>
      </c>
      <c r="M21" s="937">
        <v>172589.14959619578</v>
      </c>
      <c r="N21" s="601">
        <v>-76106.095623548987</v>
      </c>
      <c r="O21" s="601">
        <v>-3564.7642420672996</v>
      </c>
      <c r="P21" s="601">
        <v>-8.9806659999999994</v>
      </c>
      <c r="Q21" s="705">
        <v>92909.309064579516</v>
      </c>
      <c r="R21" s="44"/>
      <c r="S21" s="41"/>
      <c r="T21" s="1287"/>
      <c r="U21" s="46"/>
      <c r="W21" s="44"/>
      <c r="X21" s="44"/>
      <c r="Y21" s="44"/>
      <c r="AA21" s="44"/>
      <c r="AB21" s="44"/>
    </row>
    <row r="22" spans="1:33" ht="12.95" customHeight="1">
      <c r="A22" s="1568"/>
      <c r="B22" s="954">
        <v>2023</v>
      </c>
      <c r="C22" s="938">
        <v>78926.242624539023</v>
      </c>
      <c r="D22" s="604">
        <v>6736.4370680000002</v>
      </c>
      <c r="E22" s="604">
        <v>0</v>
      </c>
      <c r="F22" s="604">
        <v>0</v>
      </c>
      <c r="G22" s="1105">
        <v>85662.679692539023</v>
      </c>
      <c r="H22" s="938">
        <v>6.3314859999999999</v>
      </c>
      <c r="I22" s="604">
        <v>9275.0182057649999</v>
      </c>
      <c r="J22" s="604">
        <v>1925.9484302267999</v>
      </c>
      <c r="K22" s="604">
        <v>0</v>
      </c>
      <c r="L22" s="1105">
        <v>11207.298121991798</v>
      </c>
      <c r="M22" s="939">
        <v>78919.911138539028</v>
      </c>
      <c r="N22" s="607">
        <v>-2538.5811377649998</v>
      </c>
      <c r="O22" s="607">
        <v>-1925.9484302267999</v>
      </c>
      <c r="P22" s="607">
        <v>0</v>
      </c>
      <c r="Q22" s="700">
        <v>74455.381570547223</v>
      </c>
      <c r="R22" s="44"/>
      <c r="S22" s="41"/>
      <c r="T22" s="1287"/>
      <c r="U22" s="46"/>
      <c r="W22" s="44"/>
      <c r="X22" s="44"/>
      <c r="Y22" s="44"/>
      <c r="AA22" s="44"/>
      <c r="AB22" s="44"/>
    </row>
    <row r="23" spans="1:33" ht="12.95" customHeight="1">
      <c r="A23" s="1568"/>
      <c r="B23" s="802">
        <v>2024</v>
      </c>
      <c r="C23" s="937">
        <v>32880.175333644002</v>
      </c>
      <c r="D23" s="601">
        <v>33287.627548999997</v>
      </c>
      <c r="E23" s="601">
        <v>0</v>
      </c>
      <c r="F23" s="601">
        <v>0</v>
      </c>
      <c r="G23" s="1018">
        <v>66167.802882643999</v>
      </c>
      <c r="H23" s="937">
        <v>1458.5040309999999</v>
      </c>
      <c r="I23" s="601">
        <v>0</v>
      </c>
      <c r="J23" s="601">
        <v>2217.3587859985</v>
      </c>
      <c r="K23" s="601">
        <v>0</v>
      </c>
      <c r="L23" s="1018">
        <v>3675.8628169985</v>
      </c>
      <c r="M23" s="937">
        <v>31421.671302644001</v>
      </c>
      <c r="N23" s="601">
        <v>33287.627548999997</v>
      </c>
      <c r="O23" s="601">
        <v>-2217.3587859985</v>
      </c>
      <c r="P23" s="601">
        <v>0</v>
      </c>
      <c r="Q23" s="705">
        <v>62491.940065645496</v>
      </c>
      <c r="R23" s="44"/>
      <c r="S23" s="41"/>
      <c r="T23" s="1287"/>
      <c r="U23" s="46"/>
      <c r="W23" s="44"/>
      <c r="X23" s="44"/>
      <c r="Y23" s="44"/>
      <c r="AA23" s="44"/>
      <c r="AB23" s="44"/>
    </row>
    <row r="24" spans="1:33" ht="12.95" customHeight="1">
      <c r="A24" s="1569"/>
      <c r="B24" s="624">
        <v>2025</v>
      </c>
      <c r="C24" s="939">
        <v>93095.200606565995</v>
      </c>
      <c r="D24" s="607">
        <v>0</v>
      </c>
      <c r="E24" s="607">
        <v>0</v>
      </c>
      <c r="F24" s="607">
        <v>0</v>
      </c>
      <c r="G24" s="1020">
        <f t="shared" si="0"/>
        <v>93095.200606565995</v>
      </c>
      <c r="H24" s="939">
        <v>102.45242</v>
      </c>
      <c r="I24" s="607">
        <v>10393.714994999998</v>
      </c>
      <c r="J24" s="607">
        <v>3748.2821274377002</v>
      </c>
      <c r="K24" s="607">
        <v>0</v>
      </c>
      <c r="L24" s="1020">
        <f t="shared" si="1"/>
        <v>14244.449542437698</v>
      </c>
      <c r="M24" s="939">
        <f>C24-H24</f>
        <v>92992.748186565994</v>
      </c>
      <c r="N24" s="607">
        <f>D24-I24</f>
        <v>-10393.714994999998</v>
      </c>
      <c r="O24" s="607">
        <f>E24-J24</f>
        <v>-3748.2821274377002</v>
      </c>
      <c r="P24" s="607">
        <f>F24-K24</f>
        <v>0</v>
      </c>
      <c r="Q24" s="700">
        <f>G24-L24</f>
        <v>78850.751064128301</v>
      </c>
      <c r="R24" s="44"/>
      <c r="S24" s="41"/>
      <c r="T24" s="1287"/>
      <c r="U24" s="46"/>
      <c r="W24" s="44"/>
      <c r="X24" s="44"/>
      <c r="Y24" s="44"/>
      <c r="AA24" s="44"/>
      <c r="AB24" s="44"/>
    </row>
    <row r="25" spans="1:33" ht="12.95" customHeight="1">
      <c r="A25" s="559"/>
      <c r="B25" s="560"/>
      <c r="C25" s="561"/>
      <c r="D25" s="561"/>
      <c r="E25" s="561"/>
      <c r="F25" s="561"/>
      <c r="G25" s="561"/>
      <c r="H25" s="562"/>
      <c r="I25" s="562"/>
      <c r="J25" s="562"/>
      <c r="K25" s="561"/>
      <c r="L25" s="561"/>
      <c r="M25" s="561"/>
      <c r="N25" s="561"/>
      <c r="O25" s="561"/>
      <c r="P25" s="561"/>
      <c r="Q25" s="561"/>
      <c r="R25" s="44"/>
      <c r="S25" s="49"/>
      <c r="T25" s="46"/>
      <c r="U25" s="46"/>
      <c r="W25" s="44"/>
      <c r="X25" s="44"/>
      <c r="Y25" s="44"/>
      <c r="AA25" s="44"/>
      <c r="AB25" s="44"/>
    </row>
    <row r="26" spans="1:33" s="558" customFormat="1" ht="14.1" customHeight="1">
      <c r="A26" s="1571" t="s">
        <v>412</v>
      </c>
      <c r="B26" s="1571"/>
      <c r="C26" s="1571"/>
      <c r="D26" s="1571"/>
      <c r="E26" s="1571"/>
      <c r="F26" s="1571"/>
      <c r="G26" s="1571"/>
      <c r="H26" s="1571"/>
      <c r="I26" s="1571"/>
      <c r="J26" s="1570" t="s">
        <v>413</v>
      </c>
      <c r="K26" s="1570"/>
      <c r="L26" s="1570"/>
      <c r="M26" s="1570"/>
      <c r="N26" s="1570"/>
      <c r="O26" s="1570"/>
      <c r="P26" s="1570"/>
      <c r="Q26" s="1570"/>
      <c r="R26" s="557"/>
    </row>
    <row r="27" spans="1:33" s="558" customFormat="1" ht="14.1" customHeight="1">
      <c r="A27" s="1571"/>
      <c r="B27" s="1571"/>
      <c r="C27" s="1571"/>
      <c r="D27" s="1571"/>
      <c r="E27" s="1571"/>
      <c r="F27" s="1571"/>
      <c r="G27" s="1571"/>
      <c r="H27" s="1571"/>
      <c r="I27" s="1571"/>
      <c r="J27" s="1570"/>
      <c r="K27" s="1570"/>
      <c r="L27" s="1570"/>
      <c r="M27" s="1570"/>
      <c r="N27" s="1570"/>
      <c r="O27" s="1570"/>
      <c r="P27" s="1570"/>
      <c r="Q27" s="1570"/>
      <c r="R27" s="557"/>
    </row>
    <row r="28" spans="1:33" ht="9.9499999999999993" customHeight="1">
      <c r="B28" s="50"/>
      <c r="C28" s="54"/>
      <c r="D28" s="54"/>
      <c r="E28" s="51"/>
      <c r="F28" s="51"/>
      <c r="G28" s="52"/>
      <c r="H28" s="52"/>
      <c r="I28" s="52"/>
      <c r="J28" s="52"/>
      <c r="K28" s="33"/>
      <c r="L28" s="55" t="str">
        <f>H4</f>
        <v>Německo</v>
      </c>
      <c r="M28" s="55" t="str">
        <f t="shared" ref="M28:O28" si="3">I4</f>
        <v>Slovensko</v>
      </c>
      <c r="N28" s="55" t="str">
        <f t="shared" si="3"/>
        <v>Polsko</v>
      </c>
      <c r="O28" s="55" t="str">
        <f t="shared" si="3"/>
        <v>Rakousko</v>
      </c>
      <c r="R28" s="53"/>
    </row>
    <row r="29" spans="1:33" ht="9.9499999999999993" customHeight="1">
      <c r="B29" s="50"/>
      <c r="C29" s="54"/>
      <c r="D29" s="54"/>
      <c r="E29" s="51"/>
      <c r="F29" s="51"/>
      <c r="G29" s="52"/>
      <c r="H29" s="52"/>
      <c r="I29" s="52"/>
      <c r="J29" s="52"/>
      <c r="K29" s="33">
        <f>B5</f>
        <v>2016</v>
      </c>
      <c r="L29" s="56">
        <f>H5</f>
        <v>23167.632847425382</v>
      </c>
      <c r="M29" s="56">
        <f t="shared" ref="M29:O29" si="4">I5</f>
        <v>2677.8833210831585</v>
      </c>
      <c r="N29" s="56">
        <f t="shared" si="4"/>
        <v>6.0604394373939252</v>
      </c>
      <c r="O29" s="56">
        <f t="shared" si="4"/>
        <v>0</v>
      </c>
      <c r="R29" s="53"/>
      <c r="X29" s="44"/>
    </row>
    <row r="30" spans="1:33" ht="9.9499999999999993" customHeight="1">
      <c r="B30" s="50"/>
      <c r="C30" s="54"/>
      <c r="D30" s="54"/>
      <c r="E30" s="51"/>
      <c r="F30" s="51"/>
      <c r="G30" s="52"/>
      <c r="H30" s="52"/>
      <c r="I30" s="52"/>
      <c r="J30" s="52"/>
      <c r="K30" s="33">
        <f t="shared" ref="K30:K38" si="5">B6</f>
        <v>2017</v>
      </c>
      <c r="L30" s="56">
        <f t="shared" ref="L30:L38" si="6">H6</f>
        <v>22628.825565408137</v>
      </c>
      <c r="M30" s="56">
        <f t="shared" ref="M30:M38" si="7">I6</f>
        <v>3372.3352705981647</v>
      </c>
      <c r="N30" s="56">
        <f t="shared" ref="N30:N38" si="8">J6</f>
        <v>118.0526715530339</v>
      </c>
      <c r="O30" s="56">
        <f t="shared" ref="O30:O38" si="9">K6</f>
        <v>0.90380112489671616</v>
      </c>
      <c r="R30" s="53"/>
    </row>
    <row r="31" spans="1:33" ht="9.9499999999999993" customHeight="1">
      <c r="B31" s="50"/>
      <c r="C31" s="54"/>
      <c r="D31" s="54"/>
      <c r="E31" s="51"/>
      <c r="F31" s="51"/>
      <c r="G31" s="52"/>
      <c r="H31" s="52"/>
      <c r="I31" s="52"/>
      <c r="J31" s="52"/>
      <c r="K31" s="33">
        <f t="shared" si="5"/>
        <v>2018</v>
      </c>
      <c r="L31" s="56">
        <f t="shared" si="6"/>
        <v>27888.889671508878</v>
      </c>
      <c r="M31" s="56">
        <f t="shared" si="7"/>
        <v>3504.9724200865076</v>
      </c>
      <c r="N31" s="56">
        <f t="shared" si="8"/>
        <v>366.61712195014911</v>
      </c>
      <c r="O31" s="56">
        <f t="shared" si="9"/>
        <v>1.295345231527778</v>
      </c>
    </row>
    <row r="32" spans="1:33" ht="9.9499999999999993" customHeight="1">
      <c r="B32" s="50"/>
      <c r="C32" s="54"/>
      <c r="D32" s="54"/>
      <c r="E32" s="51"/>
      <c r="F32" s="51"/>
      <c r="G32" s="52"/>
      <c r="H32" s="52"/>
      <c r="I32" s="52"/>
      <c r="J32" s="52"/>
      <c r="K32" s="33">
        <f t="shared" si="5"/>
        <v>2019</v>
      </c>
      <c r="L32" s="56">
        <f t="shared" si="6"/>
        <v>21639.0589693006</v>
      </c>
      <c r="M32" s="56">
        <f t="shared" si="7"/>
        <v>4514.3007740475196</v>
      </c>
      <c r="N32" s="56">
        <f t="shared" si="8"/>
        <v>439.69134445561298</v>
      </c>
      <c r="O32" s="56">
        <f t="shared" si="9"/>
        <v>0.89223144585704395</v>
      </c>
    </row>
    <row r="33" spans="2:15" ht="9.9499999999999993" customHeight="1">
      <c r="B33" s="50"/>
      <c r="C33" s="54"/>
      <c r="D33" s="54"/>
      <c r="E33" s="51"/>
      <c r="F33" s="51"/>
      <c r="G33" s="52"/>
      <c r="H33" s="52"/>
      <c r="I33" s="52"/>
      <c r="J33" s="52"/>
      <c r="K33" s="33">
        <f t="shared" si="5"/>
        <v>2020</v>
      </c>
      <c r="L33" s="56">
        <f t="shared" si="6"/>
        <v>21512.656190526432</v>
      </c>
      <c r="M33" s="56">
        <f t="shared" si="7"/>
        <v>14040.645148222386</v>
      </c>
      <c r="N33" s="56">
        <f t="shared" si="8"/>
        <v>338.30203133648109</v>
      </c>
      <c r="O33" s="56">
        <f t="shared" si="9"/>
        <v>0</v>
      </c>
    </row>
    <row r="34" spans="2:15" ht="9.9499999999999993" customHeight="1">
      <c r="B34" s="50"/>
      <c r="C34" s="54"/>
      <c r="D34" s="54"/>
      <c r="E34" s="51"/>
      <c r="F34" s="51"/>
      <c r="G34" s="51"/>
      <c r="H34" s="51"/>
      <c r="I34" s="51"/>
      <c r="J34" s="51"/>
      <c r="K34" s="33">
        <f t="shared" si="5"/>
        <v>2021</v>
      </c>
      <c r="L34" s="56">
        <f t="shared" si="6"/>
        <v>24926.487651651001</v>
      </c>
      <c r="M34" s="56">
        <f t="shared" si="7"/>
        <v>11593.930463129</v>
      </c>
      <c r="N34" s="56">
        <f t="shared" si="8"/>
        <v>412.94421748363197</v>
      </c>
      <c r="O34" s="56">
        <f t="shared" si="9"/>
        <v>0</v>
      </c>
    </row>
    <row r="35" spans="2:15" ht="9.9499999999999993" customHeight="1">
      <c r="B35" s="50"/>
      <c r="C35" s="54"/>
      <c r="D35" s="54"/>
      <c r="E35" s="51"/>
      <c r="F35" s="51"/>
      <c r="G35" s="54"/>
      <c r="H35" s="54"/>
      <c r="I35" s="54"/>
      <c r="J35" s="54"/>
      <c r="K35" s="33">
        <f t="shared" si="5"/>
        <v>2022</v>
      </c>
      <c r="L35" s="56">
        <f t="shared" si="6"/>
        <v>10940.890222875092</v>
      </c>
      <c r="M35" s="56">
        <f t="shared" si="7"/>
        <v>7199.6503884118592</v>
      </c>
      <c r="N35" s="56">
        <f t="shared" si="8"/>
        <v>331.19908565915961</v>
      </c>
      <c r="O35" s="56">
        <f t="shared" si="9"/>
        <v>0.82116227173537004</v>
      </c>
    </row>
    <row r="36" spans="2:15" ht="9.9499999999999993" customHeight="1">
      <c r="B36" s="50"/>
      <c r="C36" s="51"/>
      <c r="D36" s="51"/>
      <c r="E36" s="51"/>
      <c r="F36" s="51"/>
      <c r="G36" s="54"/>
      <c r="H36" s="51"/>
      <c r="I36" s="51"/>
      <c r="J36" s="51"/>
      <c r="K36" s="33">
        <f t="shared" si="5"/>
        <v>2023</v>
      </c>
      <c r="L36" s="56">
        <f t="shared" si="6"/>
        <v>0.58088799999999996</v>
      </c>
      <c r="M36" s="56">
        <f t="shared" si="7"/>
        <v>847.230591</v>
      </c>
      <c r="N36" s="56">
        <f t="shared" si="8"/>
        <v>176.57299236068471</v>
      </c>
      <c r="O36" s="56">
        <f t="shared" si="9"/>
        <v>0</v>
      </c>
    </row>
    <row r="37" spans="2:15" ht="9.9499999999999993" customHeight="1">
      <c r="B37" s="50"/>
      <c r="C37" s="57"/>
      <c r="D37" s="57"/>
      <c r="E37" s="57"/>
      <c r="F37" s="57"/>
      <c r="G37" s="57"/>
      <c r="H37" s="57"/>
      <c r="I37" s="57"/>
      <c r="J37" s="57"/>
      <c r="K37" s="33">
        <f t="shared" si="5"/>
        <v>2024</v>
      </c>
      <c r="L37" s="56">
        <f t="shared" si="6"/>
        <v>133.787476</v>
      </c>
      <c r="M37" s="56">
        <f t="shared" si="7"/>
        <v>0</v>
      </c>
      <c r="N37" s="56">
        <f t="shared" si="8"/>
        <v>203.19044958879746</v>
      </c>
      <c r="O37" s="56">
        <f t="shared" si="9"/>
        <v>0</v>
      </c>
    </row>
    <row r="38" spans="2:15" ht="9.9499999999999993" customHeight="1">
      <c r="K38" s="33">
        <f t="shared" si="5"/>
        <v>2025</v>
      </c>
      <c r="L38" s="56">
        <f t="shared" si="6"/>
        <v>9.282945999999999</v>
      </c>
      <c r="M38" s="56">
        <f t="shared" si="7"/>
        <v>946.19910199999993</v>
      </c>
      <c r="N38" s="56">
        <f t="shared" si="8"/>
        <v>340.69626159216602</v>
      </c>
      <c r="O38" s="56">
        <f t="shared" si="9"/>
        <v>0</v>
      </c>
    </row>
    <row r="39" spans="2:15" ht="9.9499999999999993" customHeight="1"/>
    <row r="40" spans="2:15" ht="9.9499999999999993" customHeight="1">
      <c r="C40" s="58"/>
    </row>
    <row r="41" spans="2:15" ht="9.9499999999999993" customHeight="1"/>
    <row r="42" spans="2:15" ht="9.9499999999999993" customHeight="1"/>
  </sheetData>
  <mergeCells count="9">
    <mergeCell ref="A15:A24"/>
    <mergeCell ref="J26:Q27"/>
    <mergeCell ref="A26:I27"/>
    <mergeCell ref="A1:Q1"/>
    <mergeCell ref="C3:G3"/>
    <mergeCell ref="M3:Q3"/>
    <mergeCell ref="H3:L3"/>
    <mergeCell ref="A5:A14"/>
    <mergeCell ref="A3:B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3"/>
  <dimension ref="A1:Y38"/>
  <sheetViews>
    <sheetView showGridLines="0" zoomScaleNormal="100" zoomScaleSheetLayoutView="100" workbookViewId="0"/>
  </sheetViews>
  <sheetFormatPr defaultRowHeight="12.75"/>
  <cols>
    <col min="1" max="1" width="9.140625" style="66"/>
    <col min="2" max="2" width="11.28515625" style="66" customWidth="1"/>
    <col min="3" max="3" width="10.5703125" style="66" customWidth="1"/>
    <col min="4" max="6" width="9.7109375" style="66" customWidth="1"/>
    <col min="7" max="7" width="10.7109375" style="66" customWidth="1"/>
    <col min="8" max="8" width="11.28515625" style="66" customWidth="1"/>
    <col min="9" max="9" width="9.7109375" style="66" customWidth="1"/>
    <col min="10" max="10" width="10.7109375" style="66" customWidth="1"/>
    <col min="11" max="11" width="11" style="66" customWidth="1"/>
    <col min="12" max="13" width="9.7109375" style="66" customWidth="1"/>
    <col min="14" max="14" width="10.7109375" style="66" customWidth="1"/>
    <col min="15" max="15" width="16.7109375" style="67" customWidth="1"/>
    <col min="16" max="16" width="13.28515625" style="67" customWidth="1"/>
    <col min="17" max="17" width="10.7109375" style="67" customWidth="1"/>
    <col min="18" max="19" width="9.28515625" style="67" bestFit="1" customWidth="1"/>
    <col min="20" max="20" width="9.85546875" style="67" bestFit="1" customWidth="1"/>
    <col min="21" max="21" width="9.28515625" style="67" bestFit="1" customWidth="1"/>
    <col min="22" max="22" width="9.85546875" style="67" bestFit="1" customWidth="1"/>
    <col min="23" max="254" width="9.140625" style="66"/>
    <col min="255" max="255" width="20.7109375" style="66" customWidth="1"/>
    <col min="256" max="265" width="10.7109375" style="66" customWidth="1"/>
    <col min="266" max="267" width="2.7109375" style="66" customWidth="1"/>
    <col min="268" max="510" width="9.140625" style="66"/>
    <col min="511" max="511" width="20.7109375" style="66" customWidth="1"/>
    <col min="512" max="521" width="10.7109375" style="66" customWidth="1"/>
    <col min="522" max="523" width="2.7109375" style="66" customWidth="1"/>
    <col min="524" max="766" width="9.140625" style="66"/>
    <col min="767" max="767" width="20.7109375" style="66" customWidth="1"/>
    <col min="768" max="777" width="10.7109375" style="66" customWidth="1"/>
    <col min="778" max="779" width="2.7109375" style="66" customWidth="1"/>
    <col min="780" max="1022" width="9.140625" style="66"/>
    <col min="1023" max="1023" width="20.7109375" style="66" customWidth="1"/>
    <col min="1024" max="1033" width="10.7109375" style="66" customWidth="1"/>
    <col min="1034" max="1035" width="2.7109375" style="66" customWidth="1"/>
    <col min="1036" max="1278" width="9.140625" style="66"/>
    <col min="1279" max="1279" width="20.7109375" style="66" customWidth="1"/>
    <col min="1280" max="1289" width="10.7109375" style="66" customWidth="1"/>
    <col min="1290" max="1291" width="2.7109375" style="66" customWidth="1"/>
    <col min="1292" max="1534" width="9.140625" style="66"/>
    <col min="1535" max="1535" width="20.7109375" style="66" customWidth="1"/>
    <col min="1536" max="1545" width="10.7109375" style="66" customWidth="1"/>
    <col min="1546" max="1547" width="2.7109375" style="66" customWidth="1"/>
    <col min="1548" max="1790" width="9.140625" style="66"/>
    <col min="1791" max="1791" width="20.7109375" style="66" customWidth="1"/>
    <col min="1792" max="1801" width="10.7109375" style="66" customWidth="1"/>
    <col min="1802" max="1803" width="2.7109375" style="66" customWidth="1"/>
    <col min="1804" max="2046" width="9.140625" style="66"/>
    <col min="2047" max="2047" width="20.7109375" style="66" customWidth="1"/>
    <col min="2048" max="2057" width="10.7109375" style="66" customWidth="1"/>
    <col min="2058" max="2059" width="2.7109375" style="66" customWidth="1"/>
    <col min="2060" max="2302" width="9.140625" style="66"/>
    <col min="2303" max="2303" width="20.7109375" style="66" customWidth="1"/>
    <col min="2304" max="2313" width="10.7109375" style="66" customWidth="1"/>
    <col min="2314" max="2315" width="2.7109375" style="66" customWidth="1"/>
    <col min="2316" max="2558" width="9.140625" style="66"/>
    <col min="2559" max="2559" width="20.7109375" style="66" customWidth="1"/>
    <col min="2560" max="2569" width="10.7109375" style="66" customWidth="1"/>
    <col min="2570" max="2571" width="2.7109375" style="66" customWidth="1"/>
    <col min="2572" max="2814" width="9.140625" style="66"/>
    <col min="2815" max="2815" width="20.7109375" style="66" customWidth="1"/>
    <col min="2816" max="2825" width="10.7109375" style="66" customWidth="1"/>
    <col min="2826" max="2827" width="2.7109375" style="66" customWidth="1"/>
    <col min="2828" max="3070" width="9.140625" style="66"/>
    <col min="3071" max="3071" width="20.7109375" style="66" customWidth="1"/>
    <col min="3072" max="3081" width="10.7109375" style="66" customWidth="1"/>
    <col min="3082" max="3083" width="2.7109375" style="66" customWidth="1"/>
    <col min="3084" max="3326" width="9.140625" style="66"/>
    <col min="3327" max="3327" width="20.7109375" style="66" customWidth="1"/>
    <col min="3328" max="3337" width="10.7109375" style="66" customWidth="1"/>
    <col min="3338" max="3339" width="2.7109375" style="66" customWidth="1"/>
    <col min="3340" max="3582" width="9.140625" style="66"/>
    <col min="3583" max="3583" width="20.7109375" style="66" customWidth="1"/>
    <col min="3584" max="3593" width="10.7109375" style="66" customWidth="1"/>
    <col min="3594" max="3595" width="2.7109375" style="66" customWidth="1"/>
    <col min="3596" max="3838" width="9.140625" style="66"/>
    <col min="3839" max="3839" width="20.7109375" style="66" customWidth="1"/>
    <col min="3840" max="3849" width="10.7109375" style="66" customWidth="1"/>
    <col min="3850" max="3851" width="2.7109375" style="66" customWidth="1"/>
    <col min="3852" max="4094" width="9.140625" style="66"/>
    <col min="4095" max="4095" width="20.7109375" style="66" customWidth="1"/>
    <col min="4096" max="4105" width="10.7109375" style="66" customWidth="1"/>
    <col min="4106" max="4107" width="2.7109375" style="66" customWidth="1"/>
    <col min="4108" max="4350" width="9.140625" style="66"/>
    <col min="4351" max="4351" width="20.7109375" style="66" customWidth="1"/>
    <col min="4352" max="4361" width="10.7109375" style="66" customWidth="1"/>
    <col min="4362" max="4363" width="2.7109375" style="66" customWidth="1"/>
    <col min="4364" max="4606" width="9.140625" style="66"/>
    <col min="4607" max="4607" width="20.7109375" style="66" customWidth="1"/>
    <col min="4608" max="4617" width="10.7109375" style="66" customWidth="1"/>
    <col min="4618" max="4619" width="2.7109375" style="66" customWidth="1"/>
    <col min="4620" max="4862" width="9.140625" style="66"/>
    <col min="4863" max="4863" width="20.7109375" style="66" customWidth="1"/>
    <col min="4864" max="4873" width="10.7109375" style="66" customWidth="1"/>
    <col min="4874" max="4875" width="2.7109375" style="66" customWidth="1"/>
    <col min="4876" max="5118" width="9.140625" style="66"/>
    <col min="5119" max="5119" width="20.7109375" style="66" customWidth="1"/>
    <col min="5120" max="5129" width="10.7109375" style="66" customWidth="1"/>
    <col min="5130" max="5131" width="2.7109375" style="66" customWidth="1"/>
    <col min="5132" max="5374" width="9.140625" style="66"/>
    <col min="5375" max="5375" width="20.7109375" style="66" customWidth="1"/>
    <col min="5376" max="5385" width="10.7109375" style="66" customWidth="1"/>
    <col min="5386" max="5387" width="2.7109375" style="66" customWidth="1"/>
    <col min="5388" max="5630" width="9.140625" style="66"/>
    <col min="5631" max="5631" width="20.7109375" style="66" customWidth="1"/>
    <col min="5632" max="5641" width="10.7109375" style="66" customWidth="1"/>
    <col min="5642" max="5643" width="2.7109375" style="66" customWidth="1"/>
    <col min="5644" max="5886" width="9.140625" style="66"/>
    <col min="5887" max="5887" width="20.7109375" style="66" customWidth="1"/>
    <col min="5888" max="5897" width="10.7109375" style="66" customWidth="1"/>
    <col min="5898" max="5899" width="2.7109375" style="66" customWidth="1"/>
    <col min="5900" max="6142" width="9.140625" style="66"/>
    <col min="6143" max="6143" width="20.7109375" style="66" customWidth="1"/>
    <col min="6144" max="6153" width="10.7109375" style="66" customWidth="1"/>
    <col min="6154" max="6155" width="2.7109375" style="66" customWidth="1"/>
    <col min="6156" max="6398" width="9.140625" style="66"/>
    <col min="6399" max="6399" width="20.7109375" style="66" customWidth="1"/>
    <col min="6400" max="6409" width="10.7109375" style="66" customWidth="1"/>
    <col min="6410" max="6411" width="2.7109375" style="66" customWidth="1"/>
    <col min="6412" max="6654" width="9.140625" style="66"/>
    <col min="6655" max="6655" width="20.7109375" style="66" customWidth="1"/>
    <col min="6656" max="6665" width="10.7109375" style="66" customWidth="1"/>
    <col min="6666" max="6667" width="2.7109375" style="66" customWidth="1"/>
    <col min="6668" max="6910" width="9.140625" style="66"/>
    <col min="6911" max="6911" width="20.7109375" style="66" customWidth="1"/>
    <col min="6912" max="6921" width="10.7109375" style="66" customWidth="1"/>
    <col min="6922" max="6923" width="2.7109375" style="66" customWidth="1"/>
    <col min="6924" max="7166" width="9.140625" style="66"/>
    <col min="7167" max="7167" width="20.7109375" style="66" customWidth="1"/>
    <col min="7168" max="7177" width="10.7109375" style="66" customWidth="1"/>
    <col min="7178" max="7179" width="2.7109375" style="66" customWidth="1"/>
    <col min="7180" max="7422" width="9.140625" style="66"/>
    <col min="7423" max="7423" width="20.7109375" style="66" customWidth="1"/>
    <col min="7424" max="7433" width="10.7109375" style="66" customWidth="1"/>
    <col min="7434" max="7435" width="2.7109375" style="66" customWidth="1"/>
    <col min="7436" max="7678" width="9.140625" style="66"/>
    <col min="7679" max="7679" width="20.7109375" style="66" customWidth="1"/>
    <col min="7680" max="7689" width="10.7109375" style="66" customWidth="1"/>
    <col min="7690" max="7691" width="2.7109375" style="66" customWidth="1"/>
    <col min="7692" max="7934" width="9.140625" style="66"/>
    <col min="7935" max="7935" width="20.7109375" style="66" customWidth="1"/>
    <col min="7936" max="7945" width="10.7109375" style="66" customWidth="1"/>
    <col min="7946" max="7947" width="2.7109375" style="66" customWidth="1"/>
    <col min="7948" max="8190" width="9.140625" style="66"/>
    <col min="8191" max="8191" width="20.7109375" style="66" customWidth="1"/>
    <col min="8192" max="8201" width="10.7109375" style="66" customWidth="1"/>
    <col min="8202" max="8203" width="2.7109375" style="66" customWidth="1"/>
    <col min="8204" max="8446" width="9.140625" style="66"/>
    <col min="8447" max="8447" width="20.7109375" style="66" customWidth="1"/>
    <col min="8448" max="8457" width="10.7109375" style="66" customWidth="1"/>
    <col min="8458" max="8459" width="2.7109375" style="66" customWidth="1"/>
    <col min="8460" max="8702" width="9.140625" style="66"/>
    <col min="8703" max="8703" width="20.7109375" style="66" customWidth="1"/>
    <col min="8704" max="8713" width="10.7109375" style="66" customWidth="1"/>
    <col min="8714" max="8715" width="2.7109375" style="66" customWidth="1"/>
    <col min="8716" max="8958" width="9.140625" style="66"/>
    <col min="8959" max="8959" width="20.7109375" style="66" customWidth="1"/>
    <col min="8960" max="8969" width="10.7109375" style="66" customWidth="1"/>
    <col min="8970" max="8971" width="2.7109375" style="66" customWidth="1"/>
    <col min="8972" max="9214" width="9.140625" style="66"/>
    <col min="9215" max="9215" width="20.7109375" style="66" customWidth="1"/>
    <col min="9216" max="9225" width="10.7109375" style="66" customWidth="1"/>
    <col min="9226" max="9227" width="2.7109375" style="66" customWidth="1"/>
    <col min="9228" max="9470" width="9.140625" style="66"/>
    <col min="9471" max="9471" width="20.7109375" style="66" customWidth="1"/>
    <col min="9472" max="9481" width="10.7109375" style="66" customWidth="1"/>
    <col min="9482" max="9483" width="2.7109375" style="66" customWidth="1"/>
    <col min="9484" max="9726" width="9.140625" style="66"/>
    <col min="9727" max="9727" width="20.7109375" style="66" customWidth="1"/>
    <col min="9728" max="9737" width="10.7109375" style="66" customWidth="1"/>
    <col min="9738" max="9739" width="2.7109375" style="66" customWidth="1"/>
    <col min="9740" max="9982" width="9.140625" style="66"/>
    <col min="9983" max="9983" width="20.7109375" style="66" customWidth="1"/>
    <col min="9984" max="9993" width="10.7109375" style="66" customWidth="1"/>
    <col min="9994" max="9995" width="2.7109375" style="66" customWidth="1"/>
    <col min="9996" max="10238" width="9.140625" style="66"/>
    <col min="10239" max="10239" width="20.7109375" style="66" customWidth="1"/>
    <col min="10240" max="10249" width="10.7109375" style="66" customWidth="1"/>
    <col min="10250" max="10251" width="2.7109375" style="66" customWidth="1"/>
    <col min="10252" max="10494" width="9.140625" style="66"/>
    <col min="10495" max="10495" width="20.7109375" style="66" customWidth="1"/>
    <col min="10496" max="10505" width="10.7109375" style="66" customWidth="1"/>
    <col min="10506" max="10507" width="2.7109375" style="66" customWidth="1"/>
    <col min="10508" max="10750" width="9.140625" style="66"/>
    <col min="10751" max="10751" width="20.7109375" style="66" customWidth="1"/>
    <col min="10752" max="10761" width="10.7109375" style="66" customWidth="1"/>
    <col min="10762" max="10763" width="2.7109375" style="66" customWidth="1"/>
    <col min="10764" max="11006" width="9.140625" style="66"/>
    <col min="11007" max="11007" width="20.7109375" style="66" customWidth="1"/>
    <col min="11008" max="11017" width="10.7109375" style="66" customWidth="1"/>
    <col min="11018" max="11019" width="2.7109375" style="66" customWidth="1"/>
    <col min="11020" max="11262" width="9.140625" style="66"/>
    <col min="11263" max="11263" width="20.7109375" style="66" customWidth="1"/>
    <col min="11264" max="11273" width="10.7109375" style="66" customWidth="1"/>
    <col min="11274" max="11275" width="2.7109375" style="66" customWidth="1"/>
    <col min="11276" max="11518" width="9.140625" style="66"/>
    <col min="11519" max="11519" width="20.7109375" style="66" customWidth="1"/>
    <col min="11520" max="11529" width="10.7109375" style="66" customWidth="1"/>
    <col min="11530" max="11531" width="2.7109375" style="66" customWidth="1"/>
    <col min="11532" max="11774" width="9.140625" style="66"/>
    <col min="11775" max="11775" width="20.7109375" style="66" customWidth="1"/>
    <col min="11776" max="11785" width="10.7109375" style="66" customWidth="1"/>
    <col min="11786" max="11787" width="2.7109375" style="66" customWidth="1"/>
    <col min="11788" max="12030" width="9.140625" style="66"/>
    <col min="12031" max="12031" width="20.7109375" style="66" customWidth="1"/>
    <col min="12032" max="12041" width="10.7109375" style="66" customWidth="1"/>
    <col min="12042" max="12043" width="2.7109375" style="66" customWidth="1"/>
    <col min="12044" max="12286" width="9.140625" style="66"/>
    <col min="12287" max="12287" width="20.7109375" style="66" customWidth="1"/>
    <col min="12288" max="12297" width="10.7109375" style="66" customWidth="1"/>
    <col min="12298" max="12299" width="2.7109375" style="66" customWidth="1"/>
    <col min="12300" max="12542" width="9.140625" style="66"/>
    <col min="12543" max="12543" width="20.7109375" style="66" customWidth="1"/>
    <col min="12544" max="12553" width="10.7109375" style="66" customWidth="1"/>
    <col min="12554" max="12555" width="2.7109375" style="66" customWidth="1"/>
    <col min="12556" max="12798" width="9.140625" style="66"/>
    <col min="12799" max="12799" width="20.7109375" style="66" customWidth="1"/>
    <col min="12800" max="12809" width="10.7109375" style="66" customWidth="1"/>
    <col min="12810" max="12811" width="2.7109375" style="66" customWidth="1"/>
    <col min="12812" max="13054" width="9.140625" style="66"/>
    <col min="13055" max="13055" width="20.7109375" style="66" customWidth="1"/>
    <col min="13056" max="13065" width="10.7109375" style="66" customWidth="1"/>
    <col min="13066" max="13067" width="2.7109375" style="66" customWidth="1"/>
    <col min="13068" max="13310" width="9.140625" style="66"/>
    <col min="13311" max="13311" width="20.7109375" style="66" customWidth="1"/>
    <col min="13312" max="13321" width="10.7109375" style="66" customWidth="1"/>
    <col min="13322" max="13323" width="2.7109375" style="66" customWidth="1"/>
    <col min="13324" max="13566" width="9.140625" style="66"/>
    <col min="13567" max="13567" width="20.7109375" style="66" customWidth="1"/>
    <col min="13568" max="13577" width="10.7109375" style="66" customWidth="1"/>
    <col min="13578" max="13579" width="2.7109375" style="66" customWidth="1"/>
    <col min="13580" max="13822" width="9.140625" style="66"/>
    <col min="13823" max="13823" width="20.7109375" style="66" customWidth="1"/>
    <col min="13824" max="13833" width="10.7109375" style="66" customWidth="1"/>
    <col min="13834" max="13835" width="2.7109375" style="66" customWidth="1"/>
    <col min="13836" max="14078" width="9.140625" style="66"/>
    <col min="14079" max="14079" width="20.7109375" style="66" customWidth="1"/>
    <col min="14080" max="14089" width="10.7109375" style="66" customWidth="1"/>
    <col min="14090" max="14091" width="2.7109375" style="66" customWidth="1"/>
    <col min="14092" max="14334" width="9.140625" style="66"/>
    <col min="14335" max="14335" width="20.7109375" style="66" customWidth="1"/>
    <col min="14336" max="14345" width="10.7109375" style="66" customWidth="1"/>
    <col min="14346" max="14347" width="2.7109375" style="66" customWidth="1"/>
    <col min="14348" max="14590" width="9.140625" style="66"/>
    <col min="14591" max="14591" width="20.7109375" style="66" customWidth="1"/>
    <col min="14592" max="14601" width="10.7109375" style="66" customWidth="1"/>
    <col min="14602" max="14603" width="2.7109375" style="66" customWidth="1"/>
    <col min="14604" max="14846" width="9.140625" style="66"/>
    <col min="14847" max="14847" width="20.7109375" style="66" customWidth="1"/>
    <col min="14848" max="14857" width="10.7109375" style="66" customWidth="1"/>
    <col min="14858" max="14859" width="2.7109375" style="66" customWidth="1"/>
    <col min="14860" max="15102" width="9.140625" style="66"/>
    <col min="15103" max="15103" width="20.7109375" style="66" customWidth="1"/>
    <col min="15104" max="15113" width="10.7109375" style="66" customWidth="1"/>
    <col min="15114" max="15115" width="2.7109375" style="66" customWidth="1"/>
    <col min="15116" max="15358" width="9.140625" style="66"/>
    <col min="15359" max="15359" width="20.7109375" style="66" customWidth="1"/>
    <col min="15360" max="15369" width="10.7109375" style="66" customWidth="1"/>
    <col min="15370" max="15371" width="2.7109375" style="66" customWidth="1"/>
    <col min="15372" max="15614" width="9.140625" style="66"/>
    <col min="15615" max="15615" width="20.7109375" style="66" customWidth="1"/>
    <col min="15616" max="15625" width="10.7109375" style="66" customWidth="1"/>
    <col min="15626" max="15627" width="2.7109375" style="66" customWidth="1"/>
    <col min="15628" max="15870" width="9.140625" style="66"/>
    <col min="15871" max="15871" width="20.7109375" style="66" customWidth="1"/>
    <col min="15872" max="15881" width="10.7109375" style="66" customWidth="1"/>
    <col min="15882" max="15883" width="2.7109375" style="66" customWidth="1"/>
    <col min="15884" max="16126" width="9.140625" style="66"/>
    <col min="16127" max="16127" width="20.7109375" style="66" customWidth="1"/>
    <col min="16128" max="16137" width="10.7109375" style="66" customWidth="1"/>
    <col min="16138" max="16139" width="2.7109375" style="66" customWidth="1"/>
    <col min="16140" max="16383" width="9.140625" style="66"/>
    <col min="16384" max="16384" width="9.140625" style="66" customWidth="1"/>
  </cols>
  <sheetData>
    <row r="1" spans="1:25" ht="20.25">
      <c r="A1" s="539" t="s">
        <v>370</v>
      </c>
      <c r="B1" s="416"/>
      <c r="C1" s="416"/>
    </row>
    <row r="2" spans="1:25" ht="5.0999999999999996" customHeight="1">
      <c r="A2" s="540"/>
      <c r="J2" s="1588"/>
      <c r="K2" s="1588"/>
      <c r="N2" s="90"/>
    </row>
    <row r="3" spans="1:25" ht="18">
      <c r="A3" s="552" t="s">
        <v>124</v>
      </c>
      <c r="B3" s="417"/>
      <c r="C3" s="417"/>
      <c r="D3" s="417"/>
      <c r="E3" s="417"/>
      <c r="F3" s="417"/>
      <c r="G3" s="417"/>
      <c r="H3" s="417"/>
      <c r="I3" s="417"/>
      <c r="J3" s="91"/>
      <c r="K3" s="91"/>
      <c r="L3" s="91"/>
      <c r="M3" s="91"/>
      <c r="N3" s="92"/>
    </row>
    <row r="4" spans="1:25" ht="5.0999999999999996" customHeight="1">
      <c r="B4" s="433"/>
      <c r="C4" s="434"/>
    </row>
    <row r="5" spans="1:25" ht="47.45" customHeight="1">
      <c r="A5" s="1599">
        <v>2025</v>
      </c>
      <c r="B5" s="1599"/>
      <c r="C5" s="1589" t="s">
        <v>125</v>
      </c>
      <c r="D5" s="1593" t="s">
        <v>126</v>
      </c>
      <c r="E5" s="1593"/>
      <c r="F5" s="1593"/>
      <c r="G5" s="1594" t="s">
        <v>127</v>
      </c>
      <c r="H5" s="1594"/>
      <c r="I5" s="1595" t="s">
        <v>128</v>
      </c>
      <c r="J5" s="1589" t="s">
        <v>129</v>
      </c>
      <c r="K5" s="1591" t="s">
        <v>130</v>
      </c>
      <c r="L5" s="1589" t="s">
        <v>131</v>
      </c>
      <c r="M5" s="1589" t="s">
        <v>132</v>
      </c>
      <c r="N5" s="1589" t="s">
        <v>133</v>
      </c>
    </row>
    <row r="6" spans="1:25" ht="42.75" customHeight="1">
      <c r="A6" s="1607" t="s">
        <v>567</v>
      </c>
      <c r="B6" s="1607"/>
      <c r="C6" s="1590"/>
      <c r="D6" s="625" t="s">
        <v>91</v>
      </c>
      <c r="E6" s="625" t="s">
        <v>92</v>
      </c>
      <c r="F6" s="626" t="s">
        <v>134</v>
      </c>
      <c r="G6" s="626" t="s">
        <v>135</v>
      </c>
      <c r="H6" s="626" t="s">
        <v>136</v>
      </c>
      <c r="I6" s="1596"/>
      <c r="J6" s="1597"/>
      <c r="K6" s="1592"/>
      <c r="L6" s="1590"/>
      <c r="M6" s="1597"/>
      <c r="N6" s="1590"/>
      <c r="O6" s="89"/>
    </row>
    <row r="7" spans="1:25" ht="14.1" customHeight="1">
      <c r="A7" s="1585" t="s">
        <v>109</v>
      </c>
      <c r="B7" s="627" t="s">
        <v>506</v>
      </c>
      <c r="C7" s="628">
        <v>6</v>
      </c>
      <c r="D7" s="629">
        <v>1902.917197</v>
      </c>
      <c r="E7" s="629">
        <v>1978.346597</v>
      </c>
      <c r="F7" s="629">
        <f>D7-E7</f>
        <v>-75.429399999999987</v>
      </c>
      <c r="G7" s="629">
        <v>1727.697847732491</v>
      </c>
      <c r="H7" s="629">
        <v>1798.2402806611335</v>
      </c>
      <c r="I7" s="968">
        <v>2630.6467174324912</v>
      </c>
      <c r="J7" s="630">
        <v>2712</v>
      </c>
      <c r="K7" s="969">
        <f t="shared" ref="K7:K13" si="0">I7/J7</f>
        <v>0.97000247692938468</v>
      </c>
      <c r="L7" s="630">
        <v>34.503970000000002</v>
      </c>
      <c r="M7" s="630">
        <v>60.04</v>
      </c>
      <c r="N7" s="632">
        <f>L7/M7</f>
        <v>0.57468304463690878</v>
      </c>
      <c r="O7" s="63"/>
      <c r="P7" s="64"/>
      <c r="Q7" s="64"/>
      <c r="R7" s="64"/>
      <c r="S7" s="64"/>
      <c r="T7" s="64"/>
      <c r="U7" s="64"/>
      <c r="V7" s="64"/>
      <c r="W7" s="64"/>
      <c r="X7" s="64"/>
      <c r="Y7" s="64"/>
    </row>
    <row r="8" spans="1:25" ht="14.1" customHeight="1">
      <c r="A8" s="1586"/>
      <c r="B8" s="875" t="s">
        <v>465</v>
      </c>
      <c r="C8" s="876">
        <v>1</v>
      </c>
      <c r="D8" s="642">
        <v>214.81178199999999</v>
      </c>
      <c r="E8" s="642">
        <v>250.20871499999998</v>
      </c>
      <c r="F8" s="642">
        <f t="shared" ref="F8:F10" si="1">D8-E8</f>
        <v>-35.39693299999999</v>
      </c>
      <c r="G8" s="642">
        <v>155.42611799999997</v>
      </c>
      <c r="H8" s="642">
        <v>182.720078</v>
      </c>
      <c r="I8" s="970">
        <v>326.08014100000003</v>
      </c>
      <c r="J8" s="641">
        <v>340</v>
      </c>
      <c r="K8" s="971">
        <f t="shared" si="0"/>
        <v>0.95905923823529415</v>
      </c>
      <c r="L8" s="641">
        <v>6.3103720000000001</v>
      </c>
      <c r="M8" s="641">
        <v>9</v>
      </c>
      <c r="N8" s="877">
        <f t="shared" ref="N8:N16" si="2">L8/M8</f>
        <v>0.70115244444444447</v>
      </c>
      <c r="O8" s="63"/>
      <c r="P8" s="1353"/>
      <c r="Q8" s="1353"/>
      <c r="R8" s="64"/>
      <c r="S8" s="64"/>
      <c r="T8" s="64"/>
      <c r="U8" s="64"/>
      <c r="V8" s="64"/>
      <c r="W8" s="64"/>
      <c r="X8" s="64"/>
      <c r="Y8" s="64"/>
    </row>
    <row r="9" spans="1:25" ht="14.1" customHeight="1">
      <c r="A9" s="1586"/>
      <c r="B9" s="875" t="s">
        <v>509</v>
      </c>
      <c r="C9" s="876">
        <v>1</v>
      </c>
      <c r="D9" s="642">
        <v>314.76131300000003</v>
      </c>
      <c r="E9" s="642">
        <v>333.57977899999997</v>
      </c>
      <c r="F9" s="642">
        <f t="shared" si="1"/>
        <v>-18.818465999999944</v>
      </c>
      <c r="G9" s="642">
        <v>267.46516800000001</v>
      </c>
      <c r="H9" s="642">
        <v>282.02919300000002</v>
      </c>
      <c r="I9" s="970">
        <v>442.48065700000001</v>
      </c>
      <c r="J9" s="641">
        <v>450</v>
      </c>
      <c r="K9" s="971">
        <f>I9/J9</f>
        <v>0.98329034888888889</v>
      </c>
      <c r="L9" s="641">
        <v>6.6683059999999994</v>
      </c>
      <c r="M9" s="641">
        <v>7.5</v>
      </c>
      <c r="N9" s="877">
        <f t="shared" si="2"/>
        <v>0.88910746666666662</v>
      </c>
      <c r="O9" s="63"/>
      <c r="P9" s="64"/>
      <c r="Q9" s="64"/>
      <c r="R9" s="64"/>
      <c r="S9" s="64"/>
      <c r="T9" s="64"/>
      <c r="U9" s="64"/>
      <c r="V9" s="64"/>
      <c r="W9" s="64"/>
      <c r="X9" s="64"/>
      <c r="Y9" s="64"/>
    </row>
    <row r="10" spans="1:25" ht="14.1" customHeight="1">
      <c r="A10" s="1586"/>
      <c r="B10" s="634" t="s">
        <v>521</v>
      </c>
      <c r="C10" s="635">
        <v>1</v>
      </c>
      <c r="D10" s="636">
        <v>21.887065</v>
      </c>
      <c r="E10" s="636">
        <v>21.66384</v>
      </c>
      <c r="F10" s="636">
        <f t="shared" si="1"/>
        <v>0.22322499999999934</v>
      </c>
      <c r="G10" s="636">
        <v>0</v>
      </c>
      <c r="H10" s="636">
        <v>-0.22322500000000001</v>
      </c>
      <c r="I10" s="972">
        <v>21.66384</v>
      </c>
      <c r="J10" s="645">
        <v>78</v>
      </c>
      <c r="K10" s="973">
        <f>I10/J10</f>
        <v>0.27774153846153848</v>
      </c>
      <c r="L10" s="645">
        <v>0.8039980000000001</v>
      </c>
      <c r="M10" s="645">
        <v>0.8039980000000001</v>
      </c>
      <c r="N10" s="638">
        <f>L10/M10</f>
        <v>1</v>
      </c>
      <c r="O10" s="63"/>
      <c r="P10" s="64"/>
      <c r="Q10" s="64"/>
      <c r="R10" s="64"/>
      <c r="S10" s="64"/>
      <c r="T10" s="64"/>
      <c r="U10" s="64"/>
      <c r="V10" s="64"/>
      <c r="W10" s="64"/>
      <c r="X10" s="64"/>
      <c r="Y10" s="64"/>
    </row>
    <row r="11" spans="1:25" ht="14.1" customHeight="1">
      <c r="A11" s="1587"/>
      <c r="B11" s="634" t="s">
        <v>137</v>
      </c>
      <c r="C11" s="635">
        <f>SUM(C7:C10)</f>
        <v>9</v>
      </c>
      <c r="D11" s="636">
        <f>SUM(D7:D10)</f>
        <v>2454.3773569999998</v>
      </c>
      <c r="E11" s="636">
        <f t="shared" ref="E11:H11" si="3">SUM(E7:E10)</f>
        <v>2583.7989310000003</v>
      </c>
      <c r="F11" s="636">
        <f t="shared" si="3"/>
        <v>-129.42157399999991</v>
      </c>
      <c r="G11" s="636">
        <f t="shared" si="3"/>
        <v>2150.5891337324911</v>
      </c>
      <c r="H11" s="636">
        <f t="shared" si="3"/>
        <v>2262.7663266611335</v>
      </c>
      <c r="I11" s="972">
        <f>SUM(I7:I10)</f>
        <v>3420.8713554324913</v>
      </c>
      <c r="J11" s="1416">
        <f>SUM(J7:J10)</f>
        <v>3580</v>
      </c>
      <c r="K11" s="973">
        <f>I11/J11</f>
        <v>0.95555065794203664</v>
      </c>
      <c r="L11" s="636">
        <f>SUM(L7:L10)</f>
        <v>48.286646000000005</v>
      </c>
      <c r="M11" s="636">
        <f>SUM(M7:M10)</f>
        <v>77.343997999999999</v>
      </c>
      <c r="N11" s="638">
        <f t="shared" si="2"/>
        <v>0.62431018887852174</v>
      </c>
      <c r="O11" s="63"/>
      <c r="P11" s="64"/>
      <c r="Q11" s="64"/>
      <c r="R11" s="64"/>
      <c r="S11" s="64"/>
      <c r="T11" s="64"/>
      <c r="U11" s="64"/>
      <c r="V11" s="64"/>
      <c r="W11" s="64"/>
      <c r="X11" s="64"/>
      <c r="Y11" s="64"/>
    </row>
    <row r="12" spans="1:25" ht="14.1" customHeight="1">
      <c r="A12" s="1585" t="s">
        <v>110</v>
      </c>
      <c r="B12" s="627" t="s">
        <v>506</v>
      </c>
      <c r="C12" s="628">
        <v>6</v>
      </c>
      <c r="D12" s="629">
        <v>20705.342556021002</v>
      </c>
      <c r="E12" s="629">
        <v>21749.283949007997</v>
      </c>
      <c r="F12" s="629">
        <f>D12-E12</f>
        <v>-1043.9413929869952</v>
      </c>
      <c r="G12" s="629">
        <v>18947.698303740144</v>
      </c>
      <c r="H12" s="629">
        <v>19938.282598721944</v>
      </c>
      <c r="I12" s="968">
        <v>29078.445450774696</v>
      </c>
      <c r="J12" s="630">
        <v>29452.005000000001</v>
      </c>
      <c r="K12" s="969">
        <f t="shared" si="0"/>
        <v>0.98731632874484077</v>
      </c>
      <c r="L12" s="630">
        <v>375.05092189300001</v>
      </c>
      <c r="M12" s="630">
        <v>652.31160000000011</v>
      </c>
      <c r="N12" s="632">
        <f>L12/M12</f>
        <v>0.57495669537840499</v>
      </c>
      <c r="O12" s="63"/>
      <c r="P12" s="64"/>
      <c r="Q12" s="64"/>
      <c r="R12" s="64"/>
      <c r="S12" s="64"/>
      <c r="T12" s="64"/>
      <c r="U12" s="64"/>
      <c r="V12" s="64"/>
      <c r="W12" s="64"/>
      <c r="X12" s="64"/>
      <c r="Y12" s="64"/>
    </row>
    <row r="13" spans="1:25" ht="14.1" customHeight="1">
      <c r="A13" s="1586"/>
      <c r="B13" s="875" t="s">
        <v>465</v>
      </c>
      <c r="C13" s="876">
        <v>1</v>
      </c>
      <c r="D13" s="642">
        <v>2349.4602279999999</v>
      </c>
      <c r="E13" s="642">
        <v>2754.4639630000001</v>
      </c>
      <c r="F13" s="642">
        <f t="shared" ref="F13:F15" si="4">D13-E13</f>
        <v>-405.00373500000023</v>
      </c>
      <c r="G13" s="642">
        <v>1640.642869</v>
      </c>
      <c r="H13" s="642">
        <v>1955.9310379999999</v>
      </c>
      <c r="I13" s="970">
        <v>3578.403472</v>
      </c>
      <c r="J13" s="641">
        <v>3705</v>
      </c>
      <c r="K13" s="971">
        <f t="shared" si="0"/>
        <v>0.96583089662618082</v>
      </c>
      <c r="L13" s="641">
        <v>69.206997000000001</v>
      </c>
      <c r="M13" s="641">
        <v>98</v>
      </c>
      <c r="N13" s="877">
        <f t="shared" si="2"/>
        <v>0.70619384693877552</v>
      </c>
      <c r="O13" s="63"/>
      <c r="P13" s="64"/>
      <c r="Q13" s="64"/>
      <c r="R13" s="64"/>
      <c r="S13" s="64"/>
      <c r="T13" s="64"/>
      <c r="U13" s="64"/>
      <c r="V13" s="64"/>
      <c r="W13" s="64"/>
      <c r="X13" s="64"/>
      <c r="Y13" s="64"/>
    </row>
    <row r="14" spans="1:25" ht="14.1" customHeight="1">
      <c r="A14" s="1586"/>
      <c r="B14" s="875" t="s">
        <v>509</v>
      </c>
      <c r="C14" s="876">
        <v>1</v>
      </c>
      <c r="D14" s="642">
        <v>3443.5822119999998</v>
      </c>
      <c r="E14" s="642">
        <v>3661.9921250000002</v>
      </c>
      <c r="F14" s="642">
        <f t="shared" si="4"/>
        <v>-218.40991300000042</v>
      </c>
      <c r="G14" s="642">
        <v>2883.2707350000001</v>
      </c>
      <c r="H14" s="642">
        <v>3054.9355839999998</v>
      </c>
      <c r="I14" s="970">
        <v>4855.7827240000006</v>
      </c>
      <c r="J14" s="641">
        <v>5055</v>
      </c>
      <c r="K14" s="971">
        <f t="shared" ref="K14:K15" si="5">I14/J14</f>
        <v>0.96059005420375876</v>
      </c>
      <c r="L14" s="641">
        <v>73.212924000000001</v>
      </c>
      <c r="M14" s="641">
        <v>82</v>
      </c>
      <c r="N14" s="877">
        <f t="shared" si="2"/>
        <v>0.89284053658536588</v>
      </c>
      <c r="P14" s="64"/>
      <c r="Q14" s="64"/>
      <c r="R14" s="64"/>
      <c r="S14" s="64"/>
      <c r="T14" s="64"/>
      <c r="U14" s="64"/>
      <c r="V14" s="64"/>
      <c r="W14" s="64"/>
      <c r="X14" s="64"/>
      <c r="Y14" s="64"/>
    </row>
    <row r="15" spans="1:25" ht="14.1" customHeight="1">
      <c r="A15" s="1586"/>
      <c r="B15" s="634" t="s">
        <v>521</v>
      </c>
      <c r="C15" s="635">
        <v>1</v>
      </c>
      <c r="D15" s="636">
        <v>239.35759400000001</v>
      </c>
      <c r="E15" s="636">
        <v>239.674857</v>
      </c>
      <c r="F15" s="636">
        <f t="shared" si="4"/>
        <v>-0.31726299999999696</v>
      </c>
      <c r="G15" s="636">
        <v>0</v>
      </c>
      <c r="H15" s="636">
        <v>0.31726299999999996</v>
      </c>
      <c r="I15" s="972">
        <v>239.674857</v>
      </c>
      <c r="J15" s="645">
        <v>827</v>
      </c>
      <c r="K15" s="973">
        <f t="shared" si="5"/>
        <v>0.28981240266021768</v>
      </c>
      <c r="L15" s="645">
        <v>8.7755200000000002</v>
      </c>
      <c r="M15" s="645">
        <v>8.7755200000000002</v>
      </c>
      <c r="N15" s="638">
        <f t="shared" si="2"/>
        <v>1</v>
      </c>
      <c r="P15" s="64"/>
      <c r="Q15" s="64"/>
      <c r="R15" s="64"/>
      <c r="S15" s="64"/>
      <c r="T15" s="64"/>
      <c r="U15" s="64"/>
      <c r="V15" s="64"/>
      <c r="W15" s="64"/>
      <c r="X15" s="64"/>
      <c r="Y15" s="64"/>
    </row>
    <row r="16" spans="1:25" ht="14.1" customHeight="1">
      <c r="A16" s="1587"/>
      <c r="B16" s="634" t="s">
        <v>137</v>
      </c>
      <c r="C16" s="635">
        <f>SUM(C12:C15)</f>
        <v>9</v>
      </c>
      <c r="D16" s="636">
        <f>SUM(D12:D15)</f>
        <v>26737.742590021004</v>
      </c>
      <c r="E16" s="636">
        <f t="shared" ref="E16" si="6">SUM(E12:E15)</f>
        <v>28405.414894007998</v>
      </c>
      <c r="F16" s="636">
        <f t="shared" ref="F16" si="7">SUM(F12:F15)</f>
        <v>-1667.6723039869958</v>
      </c>
      <c r="G16" s="636">
        <f t="shared" ref="G16" si="8">SUM(G12:G15)</f>
        <v>23471.611907740145</v>
      </c>
      <c r="H16" s="636">
        <f t="shared" ref="H16" si="9">SUM(H12:H15)</f>
        <v>24949.466483721942</v>
      </c>
      <c r="I16" s="972">
        <f>SUM(I12:I15)</f>
        <v>37752.306503774693</v>
      </c>
      <c r="J16" s="1416">
        <f>SUM(J12:J15)</f>
        <v>39039.005000000005</v>
      </c>
      <c r="K16" s="973">
        <f>I16/J16</f>
        <v>0.96704069439717244</v>
      </c>
      <c r="L16" s="636">
        <f>SUM(L12:L15)</f>
        <v>526.24636289300008</v>
      </c>
      <c r="M16" s="636">
        <f>SUM(M12:M15)</f>
        <v>841.08712000000014</v>
      </c>
      <c r="N16" s="638">
        <f t="shared" si="2"/>
        <v>0.62567402398576732</v>
      </c>
      <c r="P16" s="64"/>
      <c r="Q16" s="64"/>
    </row>
    <row r="17" spans="1:22" ht="12" customHeight="1">
      <c r="B17" s="67"/>
      <c r="C17" s="68"/>
      <c r="D17" s="69"/>
      <c r="E17" s="70"/>
      <c r="F17" s="71"/>
      <c r="G17" s="72"/>
      <c r="H17" s="73"/>
      <c r="I17" s="73"/>
      <c r="J17" s="73"/>
      <c r="K17" s="72"/>
      <c r="L17" s="74"/>
      <c r="M17" s="73"/>
      <c r="N17" s="73"/>
    </row>
    <row r="18" spans="1:22" ht="27.75" customHeight="1">
      <c r="A18" s="1598" t="s">
        <v>402</v>
      </c>
      <c r="B18" s="1598"/>
      <c r="C18" s="1598"/>
      <c r="D18" s="1598"/>
      <c r="E18" s="1598"/>
      <c r="F18" s="1598"/>
      <c r="G18" s="76"/>
      <c r="H18" s="1598" t="s">
        <v>401</v>
      </c>
      <c r="I18" s="1598"/>
      <c r="J18" s="1598"/>
      <c r="K18" s="1598"/>
      <c r="L18" s="1598"/>
      <c r="M18" s="1598"/>
      <c r="N18" s="1598"/>
    </row>
    <row r="19" spans="1:22" ht="12" customHeight="1">
      <c r="B19" s="67"/>
      <c r="C19" s="68"/>
      <c r="D19" s="77"/>
      <c r="E19" s="77"/>
      <c r="F19" s="77"/>
      <c r="G19" s="77"/>
      <c r="H19" s="77"/>
      <c r="I19" s="77"/>
      <c r="J19" s="77"/>
      <c r="K19" s="77"/>
      <c r="L19" s="77"/>
      <c r="M19" s="77"/>
      <c r="N19" s="72"/>
      <c r="P19" s="62"/>
      <c r="Q19" s="62"/>
      <c r="R19" s="62"/>
      <c r="S19" s="62"/>
      <c r="T19" s="62"/>
      <c r="U19" s="62"/>
    </row>
    <row r="20" spans="1:22" ht="12" customHeight="1">
      <c r="A20" s="72"/>
      <c r="B20" s="1418"/>
      <c r="C20" s="68"/>
      <c r="D20" s="78"/>
      <c r="E20" s="1582"/>
      <c r="F20" s="79"/>
      <c r="G20" s="78"/>
      <c r="H20" s="78"/>
      <c r="I20" s="78"/>
      <c r="J20" s="1579"/>
      <c r="K20" s="1422"/>
      <c r="L20" s="1422"/>
      <c r="M20" s="1422"/>
      <c r="N20" s="1423"/>
      <c r="P20" s="62"/>
      <c r="Q20" s="62"/>
      <c r="R20" s="62"/>
      <c r="S20" s="62"/>
      <c r="T20" s="62"/>
      <c r="U20" s="62"/>
    </row>
    <row r="21" spans="1:22" ht="12" customHeight="1">
      <c r="A21" s="72"/>
      <c r="B21" s="73" t="str">
        <f>B7</f>
        <v>GS CZ</v>
      </c>
      <c r="C21" s="80">
        <f>I7</f>
        <v>2630.6467174324912</v>
      </c>
      <c r="D21" s="1420"/>
      <c r="E21" s="1582"/>
      <c r="F21" s="79"/>
      <c r="G21" s="78"/>
      <c r="H21" s="78"/>
      <c r="I21" s="78"/>
      <c r="J21" s="1579"/>
      <c r="K21" s="1423"/>
      <c r="L21" s="78" t="str">
        <f>B21</f>
        <v>GS CZ</v>
      </c>
      <c r="M21" s="78">
        <f>L7</f>
        <v>34.503970000000002</v>
      </c>
      <c r="N21" s="1423"/>
      <c r="P21" s="62"/>
      <c r="Q21" s="62"/>
      <c r="R21" s="62"/>
      <c r="S21" s="62"/>
      <c r="T21" s="62"/>
      <c r="U21" s="62"/>
    </row>
    <row r="22" spans="1:22" ht="12" customHeight="1">
      <c r="A22" s="72"/>
      <c r="B22" s="73" t="str">
        <f t="shared" ref="B22:B24" si="10">B8</f>
        <v>MND ES</v>
      </c>
      <c r="C22" s="80">
        <f t="shared" ref="C22:C24" si="11">I8</f>
        <v>326.08014100000003</v>
      </c>
      <c r="D22" s="1420"/>
      <c r="E22" s="81"/>
      <c r="F22" s="78"/>
      <c r="G22" s="78"/>
      <c r="H22" s="78"/>
      <c r="I22" s="78"/>
      <c r="J22" s="68"/>
      <c r="K22" s="1423"/>
      <c r="L22" s="78" t="str">
        <f>B22</f>
        <v>MND ES</v>
      </c>
      <c r="M22" s="78">
        <f t="shared" ref="M22:M24" si="12">L8</f>
        <v>6.3103720000000001</v>
      </c>
      <c r="N22" s="1423"/>
      <c r="P22" s="62"/>
      <c r="Q22" s="62"/>
      <c r="R22" s="62"/>
      <c r="S22" s="62"/>
      <c r="T22" s="62"/>
      <c r="U22" s="62"/>
    </row>
    <row r="23" spans="1:22" ht="12" customHeight="1">
      <c r="A23" s="72"/>
      <c r="B23" s="73" t="str">
        <f t="shared" si="10"/>
        <v>MND GS</v>
      </c>
      <c r="C23" s="80">
        <f t="shared" si="11"/>
        <v>442.48065700000001</v>
      </c>
      <c r="D23" s="1420"/>
      <c r="E23" s="81"/>
      <c r="F23" s="78"/>
      <c r="G23" s="78"/>
      <c r="H23" s="78"/>
      <c r="I23" s="78"/>
      <c r="J23" s="68"/>
      <c r="K23" s="1423"/>
      <c r="L23" s="78" t="str">
        <f>B23</f>
        <v>MND GS</v>
      </c>
      <c r="M23" s="78">
        <f t="shared" si="12"/>
        <v>6.6683059999999994</v>
      </c>
      <c r="N23" s="1423"/>
      <c r="O23" s="66"/>
      <c r="P23" s="66"/>
      <c r="Q23" s="66"/>
      <c r="R23" s="66"/>
      <c r="S23" s="66"/>
      <c r="T23" s="66"/>
      <c r="U23" s="66"/>
      <c r="V23" s="66"/>
    </row>
    <row r="24" spans="1:22" ht="12" customHeight="1">
      <c r="A24" s="72"/>
      <c r="B24" s="73" t="str">
        <f t="shared" si="10"/>
        <v>SPP S</v>
      </c>
      <c r="C24" s="80">
        <f t="shared" si="11"/>
        <v>21.66384</v>
      </c>
      <c r="D24" s="1421"/>
      <c r="E24" s="82"/>
      <c r="F24" s="71"/>
      <c r="G24" s="72"/>
      <c r="H24" s="73"/>
      <c r="I24" s="73"/>
      <c r="J24" s="1580"/>
      <c r="K24" s="1423"/>
      <c r="L24" s="78" t="str">
        <f>B24</f>
        <v>SPP S</v>
      </c>
      <c r="M24" s="78">
        <f t="shared" si="12"/>
        <v>0.8039980000000001</v>
      </c>
      <c r="N24" s="1423"/>
      <c r="O24" s="66"/>
      <c r="P24" s="66"/>
      <c r="Q24" s="66"/>
      <c r="R24" s="66"/>
      <c r="S24" s="66"/>
      <c r="T24" s="66"/>
      <c r="U24" s="66"/>
      <c r="V24" s="66"/>
    </row>
    <row r="25" spans="1:22" ht="6" customHeight="1">
      <c r="A25" s="72"/>
      <c r="B25" s="1419"/>
      <c r="C25" s="83"/>
      <c r="D25" s="83"/>
      <c r="E25" s="84"/>
      <c r="F25" s="83"/>
      <c r="G25" s="83"/>
      <c r="H25" s="83"/>
      <c r="I25" s="83"/>
      <c r="J25" s="1580"/>
      <c r="K25" s="1424"/>
      <c r="L25" s="1424"/>
      <c r="M25" s="1424"/>
      <c r="N25" s="1424"/>
    </row>
    <row r="26" spans="1:22" ht="14.25" customHeight="1">
      <c r="A26" s="72"/>
      <c r="B26" s="83"/>
      <c r="C26" s="83"/>
      <c r="D26" s="83"/>
      <c r="E26" s="1583"/>
      <c r="F26" s="83"/>
      <c r="G26" s="83"/>
      <c r="H26" s="83"/>
      <c r="I26" s="83"/>
      <c r="J26" s="1580"/>
      <c r="K26" s="1424"/>
      <c r="L26" s="1424"/>
      <c r="M26" s="1424"/>
      <c r="N26" s="1424"/>
    </row>
    <row r="27" spans="1:22" ht="13.5" customHeight="1">
      <c r="A27" s="72"/>
      <c r="B27" s="83"/>
      <c r="C27" s="83"/>
      <c r="D27" s="83"/>
      <c r="E27" s="1583"/>
      <c r="F27" s="83"/>
      <c r="G27" s="83"/>
      <c r="H27" s="83"/>
      <c r="I27" s="83"/>
      <c r="J27" s="85"/>
      <c r="K27" s="1424"/>
      <c r="L27" s="1424"/>
      <c r="M27" s="1424"/>
      <c r="N27" s="1424"/>
    </row>
    <row r="28" spans="1:22">
      <c r="E28" s="86"/>
      <c r="J28" s="87"/>
    </row>
    <row r="29" spans="1:22">
      <c r="E29" s="88"/>
      <c r="J29" s="87"/>
    </row>
    <row r="30" spans="1:22">
      <c r="J30" s="1581"/>
    </row>
    <row r="31" spans="1:22">
      <c r="E31" s="88"/>
      <c r="J31" s="1581"/>
    </row>
    <row r="32" spans="1:22">
      <c r="E32" s="88"/>
    </row>
    <row r="33" spans="1:14" ht="62.25" customHeight="1">
      <c r="A33" s="1584" t="s">
        <v>552</v>
      </c>
      <c r="B33" s="1584"/>
      <c r="C33" s="1584"/>
      <c r="D33" s="1584"/>
      <c r="E33" s="1584"/>
      <c r="F33" s="1584"/>
      <c r="G33" s="1584"/>
      <c r="H33" s="1584"/>
      <c r="I33" s="1584"/>
      <c r="J33" s="1584"/>
      <c r="K33" s="1584"/>
      <c r="L33" s="1584"/>
      <c r="M33" s="1584"/>
      <c r="N33" s="1584"/>
    </row>
    <row r="35" spans="1:14" ht="12.75" customHeight="1">
      <c r="B35" s="1417"/>
      <c r="C35" s="1417"/>
      <c r="D35" s="1417"/>
      <c r="E35" s="1417"/>
      <c r="F35" s="1417"/>
      <c r="G35" s="1417"/>
      <c r="H35" s="1417"/>
      <c r="I35" s="1417"/>
      <c r="J35" s="1417"/>
      <c r="K35" s="1417"/>
      <c r="L35" s="1417"/>
      <c r="M35" s="1417"/>
      <c r="N35" s="1417"/>
    </row>
    <row r="36" spans="1:14">
      <c r="A36" s="1417"/>
      <c r="B36" s="1417"/>
      <c r="C36" s="1417"/>
      <c r="D36" s="1417"/>
      <c r="E36" s="1417"/>
      <c r="F36" s="1417"/>
      <c r="G36" s="1417"/>
      <c r="H36" s="1417"/>
      <c r="I36" s="1417"/>
      <c r="J36" s="1417"/>
      <c r="K36" s="1417"/>
      <c r="L36" s="1417"/>
      <c r="M36" s="1417"/>
      <c r="N36" s="1417"/>
    </row>
    <row r="37" spans="1:14">
      <c r="A37" s="1417"/>
      <c r="B37" s="1417"/>
      <c r="C37" s="1417"/>
      <c r="D37" s="1417"/>
      <c r="E37" s="1417"/>
      <c r="F37" s="1417"/>
      <c r="G37" s="1417"/>
      <c r="H37" s="1417"/>
      <c r="I37" s="1417"/>
      <c r="J37" s="1417"/>
      <c r="K37" s="1417"/>
      <c r="L37" s="1417"/>
      <c r="M37" s="1417"/>
      <c r="N37" s="1417"/>
    </row>
    <row r="38" spans="1:14">
      <c r="A38" s="1417"/>
      <c r="B38" s="1417"/>
      <c r="C38" s="1417"/>
      <c r="D38" s="1417"/>
      <c r="E38" s="1417"/>
      <c r="F38" s="1417"/>
      <c r="G38" s="1417"/>
      <c r="H38" s="1417"/>
      <c r="I38" s="1417"/>
      <c r="J38" s="1417"/>
      <c r="K38" s="1417"/>
      <c r="L38" s="1417"/>
      <c r="M38" s="1417"/>
      <c r="N38" s="1417"/>
    </row>
  </sheetData>
  <mergeCells count="22">
    <mergeCell ref="A5:B5"/>
    <mergeCell ref="A6:B6"/>
    <mergeCell ref="A33:N33"/>
    <mergeCell ref="A7:A11"/>
    <mergeCell ref="A12:A16"/>
    <mergeCell ref="J2:K2"/>
    <mergeCell ref="C5:C6"/>
    <mergeCell ref="K5:K6"/>
    <mergeCell ref="N5:N6"/>
    <mergeCell ref="D5:F5"/>
    <mergeCell ref="L5:L6"/>
    <mergeCell ref="G5:H5"/>
    <mergeCell ref="I5:I6"/>
    <mergeCell ref="J5:J6"/>
    <mergeCell ref="M5:M6"/>
    <mergeCell ref="A18:F18"/>
    <mergeCell ref="H18:N18"/>
    <mergeCell ref="J20:J21"/>
    <mergeCell ref="J24:J26"/>
    <mergeCell ref="J30:J31"/>
    <mergeCell ref="E20:E21"/>
    <mergeCell ref="E26:E2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4"/>
  <dimension ref="A1:X42"/>
  <sheetViews>
    <sheetView showGridLines="0" zoomScaleNormal="100" zoomScaleSheetLayoutView="100" workbookViewId="0"/>
  </sheetViews>
  <sheetFormatPr defaultRowHeight="13.5"/>
  <cols>
    <col min="1" max="1" width="7.28515625" style="96" customWidth="1"/>
    <col min="2" max="2" width="11.28515625" style="96" customWidth="1"/>
    <col min="3" max="5" width="9.7109375" style="96" customWidth="1"/>
    <col min="6" max="6" width="10.7109375" style="96" customWidth="1"/>
    <col min="7" max="7" width="11.28515625" style="96" customWidth="1"/>
    <col min="8" max="11" width="9.7109375" style="96" customWidth="1"/>
    <col min="12" max="12" width="10.7109375" style="96" customWidth="1"/>
    <col min="13" max="13" width="11.28515625" style="96" customWidth="1"/>
    <col min="14" max="14" width="9.7109375" style="98" customWidth="1"/>
    <col min="15" max="15" width="16.7109375" style="98" customWidth="1"/>
    <col min="16" max="16" width="10.42578125" style="98" customWidth="1"/>
    <col min="17" max="17" width="10.7109375" style="98" customWidth="1"/>
    <col min="18" max="19" width="9.28515625" style="98" bestFit="1" customWidth="1"/>
    <col min="20" max="20" width="9.85546875" style="98" bestFit="1" customWidth="1"/>
    <col min="21" max="21" width="9.28515625" style="98" bestFit="1" customWidth="1"/>
    <col min="22" max="22" width="9.85546875" style="98" bestFit="1" customWidth="1"/>
    <col min="23" max="254" width="9.140625" style="96"/>
    <col min="255" max="255" width="20.7109375" style="96" customWidth="1"/>
    <col min="256" max="265" width="10.7109375" style="96" customWidth="1"/>
    <col min="266" max="267" width="2.7109375" style="96" customWidth="1"/>
    <col min="268" max="510" width="9.140625" style="96"/>
    <col min="511" max="511" width="20.7109375" style="96" customWidth="1"/>
    <col min="512" max="521" width="10.7109375" style="96" customWidth="1"/>
    <col min="522" max="523" width="2.7109375" style="96" customWidth="1"/>
    <col min="524" max="766" width="9.140625" style="96"/>
    <col min="767" max="767" width="20.7109375" style="96" customWidth="1"/>
    <col min="768" max="777" width="10.7109375" style="96" customWidth="1"/>
    <col min="778" max="779" width="2.7109375" style="96" customWidth="1"/>
    <col min="780" max="1022" width="9.140625" style="96"/>
    <col min="1023" max="1023" width="20.7109375" style="96" customWidth="1"/>
    <col min="1024" max="1033" width="10.7109375" style="96" customWidth="1"/>
    <col min="1034" max="1035" width="2.7109375" style="96" customWidth="1"/>
    <col min="1036" max="1278" width="9.140625" style="96"/>
    <col min="1279" max="1279" width="20.7109375" style="96" customWidth="1"/>
    <col min="1280" max="1289" width="10.7109375" style="96" customWidth="1"/>
    <col min="1290" max="1291" width="2.7109375" style="96" customWidth="1"/>
    <col min="1292" max="1534" width="9.140625" style="96"/>
    <col min="1535" max="1535" width="20.7109375" style="96" customWidth="1"/>
    <col min="1536" max="1545" width="10.7109375" style="96" customWidth="1"/>
    <col min="1546" max="1547" width="2.7109375" style="96" customWidth="1"/>
    <col min="1548" max="1790" width="9.140625" style="96"/>
    <col min="1791" max="1791" width="20.7109375" style="96" customWidth="1"/>
    <col min="1792" max="1801" width="10.7109375" style="96" customWidth="1"/>
    <col min="1802" max="1803" width="2.7109375" style="96" customWidth="1"/>
    <col min="1804" max="2046" width="9.140625" style="96"/>
    <col min="2047" max="2047" width="20.7109375" style="96" customWidth="1"/>
    <col min="2048" max="2057" width="10.7109375" style="96" customWidth="1"/>
    <col min="2058" max="2059" width="2.7109375" style="96" customWidth="1"/>
    <col min="2060" max="2302" width="9.140625" style="96"/>
    <col min="2303" max="2303" width="20.7109375" style="96" customWidth="1"/>
    <col min="2304" max="2313" width="10.7109375" style="96" customWidth="1"/>
    <col min="2314" max="2315" width="2.7109375" style="96" customWidth="1"/>
    <col min="2316" max="2558" width="9.140625" style="96"/>
    <col min="2559" max="2559" width="20.7109375" style="96" customWidth="1"/>
    <col min="2560" max="2569" width="10.7109375" style="96" customWidth="1"/>
    <col min="2570" max="2571" width="2.7109375" style="96" customWidth="1"/>
    <col min="2572" max="2814" width="9.140625" style="96"/>
    <col min="2815" max="2815" width="20.7109375" style="96" customWidth="1"/>
    <col min="2816" max="2825" width="10.7109375" style="96" customWidth="1"/>
    <col min="2826" max="2827" width="2.7109375" style="96" customWidth="1"/>
    <col min="2828" max="3070" width="9.140625" style="96"/>
    <col min="3071" max="3071" width="20.7109375" style="96" customWidth="1"/>
    <col min="3072" max="3081" width="10.7109375" style="96" customWidth="1"/>
    <col min="3082" max="3083" width="2.7109375" style="96" customWidth="1"/>
    <col min="3084" max="3326" width="9.140625" style="96"/>
    <col min="3327" max="3327" width="20.7109375" style="96" customWidth="1"/>
    <col min="3328" max="3337" width="10.7109375" style="96" customWidth="1"/>
    <col min="3338" max="3339" width="2.7109375" style="96" customWidth="1"/>
    <col min="3340" max="3582" width="9.140625" style="96"/>
    <col min="3583" max="3583" width="20.7109375" style="96" customWidth="1"/>
    <col min="3584" max="3593" width="10.7109375" style="96" customWidth="1"/>
    <col min="3594" max="3595" width="2.7109375" style="96" customWidth="1"/>
    <col min="3596" max="3838" width="9.140625" style="96"/>
    <col min="3839" max="3839" width="20.7109375" style="96" customWidth="1"/>
    <col min="3840" max="3849" width="10.7109375" style="96" customWidth="1"/>
    <col min="3850" max="3851" width="2.7109375" style="96" customWidth="1"/>
    <col min="3852" max="4094" width="9.140625" style="96"/>
    <col min="4095" max="4095" width="20.7109375" style="96" customWidth="1"/>
    <col min="4096" max="4105" width="10.7109375" style="96" customWidth="1"/>
    <col min="4106" max="4107" width="2.7109375" style="96" customWidth="1"/>
    <col min="4108" max="4350" width="9.140625" style="96"/>
    <col min="4351" max="4351" width="20.7109375" style="96" customWidth="1"/>
    <col min="4352" max="4361" width="10.7109375" style="96" customWidth="1"/>
    <col min="4362" max="4363" width="2.7109375" style="96" customWidth="1"/>
    <col min="4364" max="4606" width="9.140625" style="96"/>
    <col min="4607" max="4607" width="20.7109375" style="96" customWidth="1"/>
    <col min="4608" max="4617" width="10.7109375" style="96" customWidth="1"/>
    <col min="4618" max="4619" width="2.7109375" style="96" customWidth="1"/>
    <col min="4620" max="4862" width="9.140625" style="96"/>
    <col min="4863" max="4863" width="20.7109375" style="96" customWidth="1"/>
    <col min="4864" max="4873" width="10.7109375" style="96" customWidth="1"/>
    <col min="4874" max="4875" width="2.7109375" style="96" customWidth="1"/>
    <col min="4876" max="5118" width="9.140625" style="96"/>
    <col min="5119" max="5119" width="20.7109375" style="96" customWidth="1"/>
    <col min="5120" max="5129" width="10.7109375" style="96" customWidth="1"/>
    <col min="5130" max="5131" width="2.7109375" style="96" customWidth="1"/>
    <col min="5132" max="5374" width="9.140625" style="96"/>
    <col min="5375" max="5375" width="20.7109375" style="96" customWidth="1"/>
    <col min="5376" max="5385" width="10.7109375" style="96" customWidth="1"/>
    <col min="5386" max="5387" width="2.7109375" style="96" customWidth="1"/>
    <col min="5388" max="5630" width="9.140625" style="96"/>
    <col min="5631" max="5631" width="20.7109375" style="96" customWidth="1"/>
    <col min="5632" max="5641" width="10.7109375" style="96" customWidth="1"/>
    <col min="5642" max="5643" width="2.7109375" style="96" customWidth="1"/>
    <col min="5644" max="5886" width="9.140625" style="96"/>
    <col min="5887" max="5887" width="20.7109375" style="96" customWidth="1"/>
    <col min="5888" max="5897" width="10.7109375" style="96" customWidth="1"/>
    <col min="5898" max="5899" width="2.7109375" style="96" customWidth="1"/>
    <col min="5900" max="6142" width="9.140625" style="96"/>
    <col min="6143" max="6143" width="20.7109375" style="96" customWidth="1"/>
    <col min="6144" max="6153" width="10.7109375" style="96" customWidth="1"/>
    <col min="6154" max="6155" width="2.7109375" style="96" customWidth="1"/>
    <col min="6156" max="6398" width="9.140625" style="96"/>
    <col min="6399" max="6399" width="20.7109375" style="96" customWidth="1"/>
    <col min="6400" max="6409" width="10.7109375" style="96" customWidth="1"/>
    <col min="6410" max="6411" width="2.7109375" style="96" customWidth="1"/>
    <col min="6412" max="6654" width="9.140625" style="96"/>
    <col min="6655" max="6655" width="20.7109375" style="96" customWidth="1"/>
    <col min="6656" max="6665" width="10.7109375" style="96" customWidth="1"/>
    <col min="6666" max="6667" width="2.7109375" style="96" customWidth="1"/>
    <col min="6668" max="6910" width="9.140625" style="96"/>
    <col min="6911" max="6911" width="20.7109375" style="96" customWidth="1"/>
    <col min="6912" max="6921" width="10.7109375" style="96" customWidth="1"/>
    <col min="6922" max="6923" width="2.7109375" style="96" customWidth="1"/>
    <col min="6924" max="7166" width="9.140625" style="96"/>
    <col min="7167" max="7167" width="20.7109375" style="96" customWidth="1"/>
    <col min="7168" max="7177" width="10.7109375" style="96" customWidth="1"/>
    <col min="7178" max="7179" width="2.7109375" style="96" customWidth="1"/>
    <col min="7180" max="7422" width="9.140625" style="96"/>
    <col min="7423" max="7423" width="20.7109375" style="96" customWidth="1"/>
    <col min="7424" max="7433" width="10.7109375" style="96" customWidth="1"/>
    <col min="7434" max="7435" width="2.7109375" style="96" customWidth="1"/>
    <col min="7436" max="7678" width="9.140625" style="96"/>
    <col min="7679" max="7679" width="20.7109375" style="96" customWidth="1"/>
    <col min="7680" max="7689" width="10.7109375" style="96" customWidth="1"/>
    <col min="7690" max="7691" width="2.7109375" style="96" customWidth="1"/>
    <col min="7692" max="7934" width="9.140625" style="96"/>
    <col min="7935" max="7935" width="20.7109375" style="96" customWidth="1"/>
    <col min="7936" max="7945" width="10.7109375" style="96" customWidth="1"/>
    <col min="7946" max="7947" width="2.7109375" style="96" customWidth="1"/>
    <col min="7948" max="8190" width="9.140625" style="96"/>
    <col min="8191" max="8191" width="20.7109375" style="96" customWidth="1"/>
    <col min="8192" max="8201" width="10.7109375" style="96" customWidth="1"/>
    <col min="8202" max="8203" width="2.7109375" style="96" customWidth="1"/>
    <col min="8204" max="8446" width="9.140625" style="96"/>
    <col min="8447" max="8447" width="20.7109375" style="96" customWidth="1"/>
    <col min="8448" max="8457" width="10.7109375" style="96" customWidth="1"/>
    <col min="8458" max="8459" width="2.7109375" style="96" customWidth="1"/>
    <col min="8460" max="8702" width="9.140625" style="96"/>
    <col min="8703" max="8703" width="20.7109375" style="96" customWidth="1"/>
    <col min="8704" max="8713" width="10.7109375" style="96" customWidth="1"/>
    <col min="8714" max="8715" width="2.7109375" style="96" customWidth="1"/>
    <col min="8716" max="8958" width="9.140625" style="96"/>
    <col min="8959" max="8959" width="20.7109375" style="96" customWidth="1"/>
    <col min="8960" max="8969" width="10.7109375" style="96" customWidth="1"/>
    <col min="8970" max="8971" width="2.7109375" style="96" customWidth="1"/>
    <col min="8972" max="9214" width="9.140625" style="96"/>
    <col min="9215" max="9215" width="20.7109375" style="96" customWidth="1"/>
    <col min="9216" max="9225" width="10.7109375" style="96" customWidth="1"/>
    <col min="9226" max="9227" width="2.7109375" style="96" customWidth="1"/>
    <col min="9228" max="9470" width="9.140625" style="96"/>
    <col min="9471" max="9471" width="20.7109375" style="96" customWidth="1"/>
    <col min="9472" max="9481" width="10.7109375" style="96" customWidth="1"/>
    <col min="9482" max="9483" width="2.7109375" style="96" customWidth="1"/>
    <col min="9484" max="9726" width="9.140625" style="96"/>
    <col min="9727" max="9727" width="20.7109375" style="96" customWidth="1"/>
    <col min="9728" max="9737" width="10.7109375" style="96" customWidth="1"/>
    <col min="9738" max="9739" width="2.7109375" style="96" customWidth="1"/>
    <col min="9740" max="9982" width="9.140625" style="96"/>
    <col min="9983" max="9983" width="20.7109375" style="96" customWidth="1"/>
    <col min="9984" max="9993" width="10.7109375" style="96" customWidth="1"/>
    <col min="9994" max="9995" width="2.7109375" style="96" customWidth="1"/>
    <col min="9996" max="10238" width="9.140625" style="96"/>
    <col min="10239" max="10239" width="20.7109375" style="96" customWidth="1"/>
    <col min="10240" max="10249" width="10.7109375" style="96" customWidth="1"/>
    <col min="10250" max="10251" width="2.7109375" style="96" customWidth="1"/>
    <col min="10252" max="10494" width="9.140625" style="96"/>
    <col min="10495" max="10495" width="20.7109375" style="96" customWidth="1"/>
    <col min="10496" max="10505" width="10.7109375" style="96" customWidth="1"/>
    <col min="10506" max="10507" width="2.7109375" style="96" customWidth="1"/>
    <col min="10508" max="10750" width="9.140625" style="96"/>
    <col min="10751" max="10751" width="20.7109375" style="96" customWidth="1"/>
    <col min="10752" max="10761" width="10.7109375" style="96" customWidth="1"/>
    <col min="10762" max="10763" width="2.7109375" style="96" customWidth="1"/>
    <col min="10764" max="11006" width="9.140625" style="96"/>
    <col min="11007" max="11007" width="20.7109375" style="96" customWidth="1"/>
    <col min="11008" max="11017" width="10.7109375" style="96" customWidth="1"/>
    <col min="11018" max="11019" width="2.7109375" style="96" customWidth="1"/>
    <col min="11020" max="11262" width="9.140625" style="96"/>
    <col min="11263" max="11263" width="20.7109375" style="96" customWidth="1"/>
    <col min="11264" max="11273" width="10.7109375" style="96" customWidth="1"/>
    <col min="11274" max="11275" width="2.7109375" style="96" customWidth="1"/>
    <col min="11276" max="11518" width="9.140625" style="96"/>
    <col min="11519" max="11519" width="20.7109375" style="96" customWidth="1"/>
    <col min="11520" max="11529" width="10.7109375" style="96" customWidth="1"/>
    <col min="11530" max="11531" width="2.7109375" style="96" customWidth="1"/>
    <col min="11532" max="11774" width="9.140625" style="96"/>
    <col min="11775" max="11775" width="20.7109375" style="96" customWidth="1"/>
    <col min="11776" max="11785" width="10.7109375" style="96" customWidth="1"/>
    <col min="11786" max="11787" width="2.7109375" style="96" customWidth="1"/>
    <col min="11788" max="12030" width="9.140625" style="96"/>
    <col min="12031" max="12031" width="20.7109375" style="96" customWidth="1"/>
    <col min="12032" max="12041" width="10.7109375" style="96" customWidth="1"/>
    <col min="12042" max="12043" width="2.7109375" style="96" customWidth="1"/>
    <col min="12044" max="12286" width="9.140625" style="96"/>
    <col min="12287" max="12287" width="20.7109375" style="96" customWidth="1"/>
    <col min="12288" max="12297" width="10.7109375" style="96" customWidth="1"/>
    <col min="12298" max="12299" width="2.7109375" style="96" customWidth="1"/>
    <col min="12300" max="12542" width="9.140625" style="96"/>
    <col min="12543" max="12543" width="20.7109375" style="96" customWidth="1"/>
    <col min="12544" max="12553" width="10.7109375" style="96" customWidth="1"/>
    <col min="12554" max="12555" width="2.7109375" style="96" customWidth="1"/>
    <col min="12556" max="12798" width="9.140625" style="96"/>
    <col min="12799" max="12799" width="20.7109375" style="96" customWidth="1"/>
    <col min="12800" max="12809" width="10.7109375" style="96" customWidth="1"/>
    <col min="12810" max="12811" width="2.7109375" style="96" customWidth="1"/>
    <col min="12812" max="13054" width="9.140625" style="96"/>
    <col min="13055" max="13055" width="20.7109375" style="96" customWidth="1"/>
    <col min="13056" max="13065" width="10.7109375" style="96" customWidth="1"/>
    <col min="13066" max="13067" width="2.7109375" style="96" customWidth="1"/>
    <col min="13068" max="13310" width="9.140625" style="96"/>
    <col min="13311" max="13311" width="20.7109375" style="96" customWidth="1"/>
    <col min="13312" max="13321" width="10.7109375" style="96" customWidth="1"/>
    <col min="13322" max="13323" width="2.7109375" style="96" customWidth="1"/>
    <col min="13324" max="13566" width="9.140625" style="96"/>
    <col min="13567" max="13567" width="20.7109375" style="96" customWidth="1"/>
    <col min="13568" max="13577" width="10.7109375" style="96" customWidth="1"/>
    <col min="13578" max="13579" width="2.7109375" style="96" customWidth="1"/>
    <col min="13580" max="13822" width="9.140625" style="96"/>
    <col min="13823" max="13823" width="20.7109375" style="96" customWidth="1"/>
    <col min="13824" max="13833" width="10.7109375" style="96" customWidth="1"/>
    <col min="13834" max="13835" width="2.7109375" style="96" customWidth="1"/>
    <col min="13836" max="14078" width="9.140625" style="96"/>
    <col min="14079" max="14079" width="20.7109375" style="96" customWidth="1"/>
    <col min="14080" max="14089" width="10.7109375" style="96" customWidth="1"/>
    <col min="14090" max="14091" width="2.7109375" style="96" customWidth="1"/>
    <col min="14092" max="14334" width="9.140625" style="96"/>
    <col min="14335" max="14335" width="20.7109375" style="96" customWidth="1"/>
    <col min="14336" max="14345" width="10.7109375" style="96" customWidth="1"/>
    <col min="14346" max="14347" width="2.7109375" style="96" customWidth="1"/>
    <col min="14348" max="14590" width="9.140625" style="96"/>
    <col min="14591" max="14591" width="20.7109375" style="96" customWidth="1"/>
    <col min="14592" max="14601" width="10.7109375" style="96" customWidth="1"/>
    <col min="14602" max="14603" width="2.7109375" style="96" customWidth="1"/>
    <col min="14604" max="14846" width="9.140625" style="96"/>
    <col min="14847" max="14847" width="20.7109375" style="96" customWidth="1"/>
    <col min="14848" max="14857" width="10.7109375" style="96" customWidth="1"/>
    <col min="14858" max="14859" width="2.7109375" style="96" customWidth="1"/>
    <col min="14860" max="15102" width="9.140625" style="96"/>
    <col min="15103" max="15103" width="20.7109375" style="96" customWidth="1"/>
    <col min="15104" max="15113" width="10.7109375" style="96" customWidth="1"/>
    <col min="15114" max="15115" width="2.7109375" style="96" customWidth="1"/>
    <col min="15116" max="15358" width="9.140625" style="96"/>
    <col min="15359" max="15359" width="20.7109375" style="96" customWidth="1"/>
    <col min="15360" max="15369" width="10.7109375" style="96" customWidth="1"/>
    <col min="15370" max="15371" width="2.7109375" style="96" customWidth="1"/>
    <col min="15372" max="15614" width="9.140625" style="96"/>
    <col min="15615" max="15615" width="20.7109375" style="96" customWidth="1"/>
    <col min="15616" max="15625" width="10.7109375" style="96" customWidth="1"/>
    <col min="15626" max="15627" width="2.7109375" style="96" customWidth="1"/>
    <col min="15628" max="15870" width="9.140625" style="96"/>
    <col min="15871" max="15871" width="20.7109375" style="96" customWidth="1"/>
    <col min="15872" max="15881" width="10.7109375" style="96" customWidth="1"/>
    <col min="15882" max="15883" width="2.7109375" style="96" customWidth="1"/>
    <col min="15884" max="16126" width="9.140625" style="96"/>
    <col min="16127" max="16127" width="20.7109375" style="96" customWidth="1"/>
    <col min="16128" max="16137" width="10.7109375" style="96" customWidth="1"/>
    <col min="16138" max="16139" width="2.7109375" style="96" customWidth="1"/>
    <col min="16140" max="16383" width="9.140625" style="96"/>
    <col min="16384" max="16384" width="9.140625" style="96" customWidth="1"/>
  </cols>
  <sheetData>
    <row r="1" spans="1:24" ht="18">
      <c r="A1" s="552" t="s">
        <v>138</v>
      </c>
      <c r="B1" s="417"/>
      <c r="C1" s="417"/>
      <c r="D1" s="417"/>
      <c r="E1" s="417"/>
      <c r="F1" s="417"/>
      <c r="G1" s="417"/>
      <c r="H1" s="417"/>
      <c r="I1" s="417"/>
      <c r="J1" s="91"/>
      <c r="K1" s="91"/>
      <c r="L1" s="91"/>
      <c r="M1" s="91"/>
      <c r="N1" s="92"/>
    </row>
    <row r="2" spans="1:24" ht="5.0999999999999996" customHeight="1">
      <c r="A2" s="433"/>
      <c r="B2" s="434"/>
      <c r="C2" s="66"/>
      <c r="D2" s="66"/>
      <c r="E2" s="66"/>
      <c r="F2" s="66"/>
      <c r="G2" s="66"/>
      <c r="H2" s="66"/>
      <c r="I2" s="66"/>
      <c r="J2" s="66"/>
      <c r="K2" s="66"/>
      <c r="L2" s="66"/>
      <c r="M2" s="66"/>
      <c r="N2" s="67"/>
    </row>
    <row r="3" spans="1:24">
      <c r="A3" s="1599" t="s">
        <v>119</v>
      </c>
      <c r="B3" s="1599" t="s">
        <v>125</v>
      </c>
      <c r="C3" s="1601" t="s">
        <v>109</v>
      </c>
      <c r="D3" s="1602"/>
      <c r="E3" s="1602"/>
      <c r="F3" s="1602"/>
      <c r="G3" s="1602"/>
      <c r="H3" s="1603"/>
      <c r="I3" s="1602" t="s">
        <v>110</v>
      </c>
      <c r="J3" s="1602"/>
      <c r="K3" s="1602"/>
      <c r="L3" s="1602"/>
      <c r="M3" s="1602"/>
      <c r="N3" s="1602"/>
    </row>
    <row r="4" spans="1:24" ht="25.5" customHeight="1">
      <c r="A4" s="1612"/>
      <c r="B4" s="1612"/>
      <c r="C4" s="1610" t="s">
        <v>91</v>
      </c>
      <c r="D4" s="1604" t="s">
        <v>92</v>
      </c>
      <c r="E4" s="1589" t="s">
        <v>134</v>
      </c>
      <c r="F4" s="1599" t="s">
        <v>127</v>
      </c>
      <c r="G4" s="1599"/>
      <c r="H4" s="1591" t="s">
        <v>128</v>
      </c>
      <c r="I4" s="1604" t="str">
        <f>C4</f>
        <v>ze ZP</v>
      </c>
      <c r="J4" s="1604" t="str">
        <f>D4</f>
        <v>do ZP</v>
      </c>
      <c r="K4" s="1589" t="str">
        <f>E4</f>
        <v>Saldo
ze/do ZP</v>
      </c>
      <c r="L4" s="1599" t="str">
        <f>F4</f>
        <v>Stav provozních zásob 
k datu 31. 12.</v>
      </c>
      <c r="M4" s="1599"/>
      <c r="N4" s="1589" t="str">
        <f>H4</f>
        <v>Nejvyšší dosažený stav provozních zásob</v>
      </c>
    </row>
    <row r="5" spans="1:24" ht="36.75" customHeight="1">
      <c r="A5" s="1600"/>
      <c r="B5" s="1600"/>
      <c r="C5" s="1611"/>
      <c r="D5" s="1605"/>
      <c r="E5" s="1605"/>
      <c r="F5" s="639" t="s">
        <v>135</v>
      </c>
      <c r="G5" s="639" t="s">
        <v>136</v>
      </c>
      <c r="H5" s="1608"/>
      <c r="I5" s="1605"/>
      <c r="J5" s="1605"/>
      <c r="K5" s="1605"/>
      <c r="L5" s="639" t="str">
        <f>F5</f>
        <v>na konci předchozího roku</v>
      </c>
      <c r="M5" s="639" t="str">
        <f>G5</f>
        <v>na konci sledovaného roku</v>
      </c>
      <c r="N5" s="1607"/>
      <c r="O5" s="108"/>
    </row>
    <row r="6" spans="1:24" ht="12" customHeight="1">
      <c r="A6" s="640">
        <v>2016</v>
      </c>
      <c r="B6" s="640">
        <v>8</v>
      </c>
      <c r="C6" s="955">
        <v>2792.4169440000001</v>
      </c>
      <c r="D6" s="641">
        <v>2648.8300529999997</v>
      </c>
      <c r="E6" s="641">
        <v>143.58689100000038</v>
      </c>
      <c r="F6" s="641">
        <v>2005.64210793249</v>
      </c>
      <c r="G6" s="641">
        <v>1855.1018389324913</v>
      </c>
      <c r="H6" s="956">
        <v>3062.2431608421693</v>
      </c>
      <c r="I6" s="641">
        <v>29879.370492000002</v>
      </c>
      <c r="J6" s="641">
        <v>28390.560353790996</v>
      </c>
      <c r="K6" s="641">
        <v>1488.8101382090063</v>
      </c>
      <c r="L6" s="641">
        <v>21575.984323939199</v>
      </c>
      <c r="M6" s="642">
        <v>20012.817554276964</v>
      </c>
      <c r="N6" s="642">
        <v>32957.562550922994</v>
      </c>
      <c r="O6" s="93"/>
      <c r="P6" s="94"/>
      <c r="Q6" s="94"/>
      <c r="R6" s="94"/>
      <c r="S6" s="94"/>
      <c r="T6" s="94"/>
      <c r="U6" s="94"/>
      <c r="V6" s="94"/>
      <c r="W6" s="94"/>
      <c r="X6" s="95"/>
    </row>
    <row r="7" spans="1:24" ht="12" customHeight="1">
      <c r="A7" s="640">
        <v>2017</v>
      </c>
      <c r="B7" s="640">
        <v>8</v>
      </c>
      <c r="C7" s="955">
        <v>2383.3666699999999</v>
      </c>
      <c r="D7" s="641">
        <v>2808.5585060000003</v>
      </c>
      <c r="E7" s="641">
        <v>-425.19183600000042</v>
      </c>
      <c r="F7" s="641">
        <v>1855.1010000000001</v>
      </c>
      <c r="G7" s="641">
        <v>2247.3559999999998</v>
      </c>
      <c r="H7" s="956">
        <v>3069.3719999999998</v>
      </c>
      <c r="I7" s="641">
        <v>25481.562421868999</v>
      </c>
      <c r="J7" s="641">
        <v>29988.256826387002</v>
      </c>
      <c r="K7" s="641">
        <v>-4506.6944045180026</v>
      </c>
      <c r="L7" s="641">
        <v>20012.818000000003</v>
      </c>
      <c r="M7" s="642">
        <v>24176.465</v>
      </c>
      <c r="N7" s="642">
        <v>32952.06</v>
      </c>
      <c r="O7" s="93"/>
      <c r="P7" s="94"/>
      <c r="Q7" s="94"/>
      <c r="R7" s="94"/>
      <c r="S7" s="94"/>
      <c r="T7" s="94"/>
      <c r="U7" s="94"/>
      <c r="V7" s="97"/>
      <c r="W7" s="95"/>
      <c r="X7" s="95"/>
    </row>
    <row r="8" spans="1:24" ht="12" customHeight="1">
      <c r="A8" s="643">
        <v>2018</v>
      </c>
      <c r="B8" s="643">
        <v>8</v>
      </c>
      <c r="C8" s="957">
        <v>2942.1872790000002</v>
      </c>
      <c r="D8" s="630">
        <v>2916.687054</v>
      </c>
      <c r="E8" s="630">
        <v>25.500225000000228</v>
      </c>
      <c r="F8" s="630">
        <v>2247.3555728421693</v>
      </c>
      <c r="G8" s="630">
        <v>2205.1117698421699</v>
      </c>
      <c r="H8" s="958">
        <v>2924.8233479324908</v>
      </c>
      <c r="I8" s="630">
        <v>31441.153030246001</v>
      </c>
      <c r="J8" s="630">
        <v>31155.870264544999</v>
      </c>
      <c r="K8" s="630">
        <v>285.28276570100206</v>
      </c>
      <c r="L8" s="630">
        <v>24176.464464328787</v>
      </c>
      <c r="M8" s="629">
        <v>23710.883955729787</v>
      </c>
      <c r="N8" s="629">
        <v>31399.324966398959</v>
      </c>
      <c r="O8" s="93"/>
      <c r="P8" s="94"/>
      <c r="Q8" s="94"/>
      <c r="R8" s="94"/>
      <c r="S8" s="94"/>
      <c r="T8" s="94"/>
      <c r="U8" s="94"/>
      <c r="V8" s="97"/>
      <c r="W8" s="95"/>
      <c r="X8" s="95"/>
    </row>
    <row r="9" spans="1:24" ht="12" customHeight="1">
      <c r="A9" s="644">
        <v>2019</v>
      </c>
      <c r="B9" s="644">
        <v>8</v>
      </c>
      <c r="C9" s="959">
        <v>1271.1721849999999</v>
      </c>
      <c r="D9" s="645">
        <v>2353.5037307686007</v>
      </c>
      <c r="E9" s="645">
        <v>-1082.3315457686008</v>
      </c>
      <c r="F9" s="645">
        <v>2205.1117698421699</v>
      </c>
      <c r="G9" s="645">
        <v>3262.8019286107701</v>
      </c>
      <c r="H9" s="960">
        <v>3357.9649709324913</v>
      </c>
      <c r="I9" s="645">
        <v>13577.527166534001</v>
      </c>
      <c r="J9" s="645">
        <v>25093.680896803991</v>
      </c>
      <c r="K9" s="645">
        <v>-11516.153730269991</v>
      </c>
      <c r="L9" s="645">
        <v>23710.883955793786</v>
      </c>
      <c r="M9" s="636">
        <v>34961.949653812786</v>
      </c>
      <c r="N9" s="636">
        <v>35976.557571928941</v>
      </c>
      <c r="O9" s="93"/>
      <c r="P9" s="94"/>
      <c r="Q9" s="94"/>
      <c r="R9" s="94"/>
      <c r="S9" s="94"/>
      <c r="T9" s="94"/>
      <c r="U9" s="94"/>
      <c r="V9" s="97"/>
      <c r="W9" s="95"/>
      <c r="X9" s="95"/>
    </row>
    <row r="10" spans="1:24" ht="12" customHeight="1">
      <c r="A10" s="640">
        <v>2020</v>
      </c>
      <c r="B10" s="640">
        <v>8</v>
      </c>
      <c r="C10" s="955">
        <v>3040.2051849999998</v>
      </c>
      <c r="D10" s="641">
        <v>2023.3440476217215</v>
      </c>
      <c r="E10" s="641">
        <v>1016.8611373782783</v>
      </c>
      <c r="F10" s="641">
        <v>3262.8019286107701</v>
      </c>
      <c r="G10" s="641">
        <v>2226.1676512324902</v>
      </c>
      <c r="H10" s="956">
        <v>3363.2899279324911</v>
      </c>
      <c r="I10" s="641">
        <v>32465.624391260011</v>
      </c>
      <c r="J10" s="641">
        <v>21652.293131684615</v>
      </c>
      <c r="K10" s="641">
        <v>10813.331259575392</v>
      </c>
      <c r="L10" s="641">
        <v>34961.949653812786</v>
      </c>
      <c r="M10" s="642">
        <v>23935.487848944413</v>
      </c>
      <c r="N10" s="642">
        <v>36109.688728126937</v>
      </c>
      <c r="O10" s="93"/>
      <c r="P10" s="94"/>
      <c r="Q10" s="94"/>
      <c r="R10" s="94"/>
      <c r="S10" s="94"/>
      <c r="T10" s="94"/>
      <c r="U10" s="94"/>
      <c r="V10" s="97"/>
      <c r="W10" s="95"/>
      <c r="X10" s="95"/>
    </row>
    <row r="11" spans="1:24" ht="12" customHeight="1">
      <c r="A11" s="640">
        <v>2021</v>
      </c>
      <c r="B11" s="640">
        <v>8</v>
      </c>
      <c r="C11" s="955">
        <v>3115.695847</v>
      </c>
      <c r="D11" s="641">
        <v>2516.0507149999999</v>
      </c>
      <c r="E11" s="641">
        <v>599.6451320000001</v>
      </c>
      <c r="F11" s="641">
        <v>2226.1676512324902</v>
      </c>
      <c r="G11" s="641">
        <v>1689.8680727324904</v>
      </c>
      <c r="H11" s="956">
        <v>2919.9807709324905</v>
      </c>
      <c r="I11" s="641">
        <v>33295.693636224001</v>
      </c>
      <c r="J11" s="641">
        <v>26855.037791742998</v>
      </c>
      <c r="K11" s="641">
        <v>6440.6558444810071</v>
      </c>
      <c r="L11" s="641">
        <v>23935.487848944413</v>
      </c>
      <c r="M11" s="642">
        <v>18162.451971546918</v>
      </c>
      <c r="N11" s="642">
        <v>31318.333130546933</v>
      </c>
      <c r="O11" s="93"/>
      <c r="P11" s="94"/>
      <c r="Q11" s="94"/>
      <c r="R11" s="94"/>
      <c r="S11" s="94"/>
      <c r="T11" s="94"/>
      <c r="U11" s="94"/>
      <c r="V11" s="97"/>
      <c r="W11" s="95"/>
      <c r="X11" s="95"/>
    </row>
    <row r="12" spans="1:24" ht="12" customHeight="1">
      <c r="A12" s="643">
        <v>2022</v>
      </c>
      <c r="B12" s="643">
        <v>8</v>
      </c>
      <c r="C12" s="957">
        <v>1963.3960219999999</v>
      </c>
      <c r="D12" s="630">
        <v>3213.0180540000001</v>
      </c>
      <c r="E12" s="630">
        <v>-1249.6220320000002</v>
      </c>
      <c r="F12" s="630">
        <v>1689.8680727324904</v>
      </c>
      <c r="G12" s="630">
        <v>2922.1963637324898</v>
      </c>
      <c r="H12" s="958">
        <v>3411.1231694324915</v>
      </c>
      <c r="I12" s="630">
        <v>21052.679221467297</v>
      </c>
      <c r="J12" s="630">
        <v>34578.676575017394</v>
      </c>
      <c r="K12" s="630">
        <v>-13525.997353550099</v>
      </c>
      <c r="L12" s="630">
        <v>18162.451971546918</v>
      </c>
      <c r="M12" s="629">
        <v>31503.431705221905</v>
      </c>
      <c r="N12" s="629">
        <v>36788.258054771621</v>
      </c>
      <c r="O12" s="93"/>
      <c r="P12" s="94"/>
      <c r="Q12" s="94"/>
      <c r="R12" s="94"/>
      <c r="S12" s="94"/>
      <c r="T12" s="94"/>
      <c r="U12" s="94"/>
      <c r="V12" s="97"/>
      <c r="W12" s="95"/>
      <c r="X12" s="95"/>
    </row>
    <row r="13" spans="1:24" ht="12" customHeight="1">
      <c r="A13" s="644">
        <v>2023</v>
      </c>
      <c r="B13" s="644">
        <v>8</v>
      </c>
      <c r="C13" s="959">
        <v>1863.105266</v>
      </c>
      <c r="D13" s="645">
        <v>2021.7330730000003</v>
      </c>
      <c r="E13" s="645">
        <v>-158.62780700000036</v>
      </c>
      <c r="F13" s="645">
        <v>2922.1963637324898</v>
      </c>
      <c r="G13" s="645">
        <v>3062.6405487324905</v>
      </c>
      <c r="H13" s="960">
        <v>3475.8053164324915</v>
      </c>
      <c r="I13" s="645">
        <v>20138.8245984596</v>
      </c>
      <c r="J13" s="645">
        <v>22127.931911509597</v>
      </c>
      <c r="K13" s="645">
        <v>-1989.1073130499967</v>
      </c>
      <c r="L13" s="645">
        <v>31503.431705221905</v>
      </c>
      <c r="M13" s="636">
        <v>33293.275673026597</v>
      </c>
      <c r="N13" s="636">
        <v>37798.809220113122</v>
      </c>
      <c r="O13" s="93"/>
      <c r="P13" s="94"/>
      <c r="Q13" s="94"/>
      <c r="R13" s="94"/>
      <c r="S13" s="94"/>
      <c r="T13" s="94"/>
      <c r="U13" s="94"/>
      <c r="V13" s="97"/>
      <c r="W13" s="95"/>
      <c r="X13" s="95"/>
    </row>
    <row r="14" spans="1:24" ht="12" customHeight="1">
      <c r="A14" s="640">
        <v>2024</v>
      </c>
      <c r="B14" s="640">
        <v>8</v>
      </c>
      <c r="C14" s="955">
        <v>2479.5779790000001</v>
      </c>
      <c r="D14" s="641">
        <v>1581.763019</v>
      </c>
      <c r="E14" s="641">
        <v>897.81496000000027</v>
      </c>
      <c r="F14" s="641">
        <v>3062.6405487324905</v>
      </c>
      <c r="G14" s="641">
        <v>2150.5891337324911</v>
      </c>
      <c r="H14" s="956">
        <v>3376.0991464324916</v>
      </c>
      <c r="I14" s="641">
        <v>26968.998853443296</v>
      </c>
      <c r="J14" s="641">
        <v>17303.761056760999</v>
      </c>
      <c r="K14" s="641">
        <v>9665.2377966822951</v>
      </c>
      <c r="L14" s="641">
        <v>33293.275673402299</v>
      </c>
      <c r="M14" s="642">
        <v>23471.611907785144</v>
      </c>
      <c r="N14" s="642">
        <v>36830.883515268928</v>
      </c>
      <c r="O14" s="93"/>
      <c r="P14" s="94"/>
      <c r="Q14" s="94"/>
      <c r="R14" s="94"/>
      <c r="S14" s="94"/>
      <c r="T14" s="94"/>
      <c r="U14" s="94"/>
      <c r="V14" s="97"/>
      <c r="W14" s="95"/>
      <c r="X14" s="95"/>
    </row>
    <row r="15" spans="1:24" ht="12" customHeight="1">
      <c r="A15" s="644">
        <v>2025</v>
      </c>
      <c r="B15" s="644">
        <v>9</v>
      </c>
      <c r="C15" s="959">
        <f>'4.1'!D11</f>
        <v>2454.3773569999998</v>
      </c>
      <c r="D15" s="645">
        <f>'4.1'!E11</f>
        <v>2583.7989310000003</v>
      </c>
      <c r="E15" s="645">
        <f>'4.1'!F11</f>
        <v>-129.42157399999991</v>
      </c>
      <c r="F15" s="645">
        <f>'4.1'!G11</f>
        <v>2150.5891337324911</v>
      </c>
      <c r="G15" s="645">
        <f>'4.1'!H11</f>
        <v>2262.7663266611335</v>
      </c>
      <c r="H15" s="960">
        <f>'4.1'!I11</f>
        <v>3420.8713554324913</v>
      </c>
      <c r="I15" s="645">
        <f>'4.1'!D16</f>
        <v>26737.742590021004</v>
      </c>
      <c r="J15" s="645">
        <f>'4.1'!E16</f>
        <v>28405.414894007998</v>
      </c>
      <c r="K15" s="645">
        <f>'4.1'!F16</f>
        <v>-1667.6723039869958</v>
      </c>
      <c r="L15" s="645">
        <f>'4.1'!G16</f>
        <v>23471.611907740145</v>
      </c>
      <c r="M15" s="645">
        <f>'4.1'!H16</f>
        <v>24949.466483721942</v>
      </c>
      <c r="N15" s="645">
        <f>'4.1'!I16</f>
        <v>37752.306503774693</v>
      </c>
      <c r="O15" s="93"/>
      <c r="P15" s="94"/>
      <c r="Q15" s="94"/>
      <c r="R15" s="94"/>
      <c r="S15" s="94"/>
      <c r="T15" s="94"/>
      <c r="U15" s="94"/>
    </row>
    <row r="16" spans="1:24" ht="18.600000000000001" customHeight="1">
      <c r="A16" s="99"/>
      <c r="B16" s="99"/>
      <c r="C16" s="100"/>
      <c r="D16" s="100"/>
      <c r="E16" s="67"/>
      <c r="F16" s="67"/>
      <c r="G16" s="99"/>
      <c r="H16" s="100"/>
      <c r="I16" s="100"/>
      <c r="J16" s="100"/>
      <c r="K16" s="66"/>
      <c r="L16" s="63"/>
      <c r="M16" s="66"/>
      <c r="N16" s="67"/>
      <c r="O16" s="93"/>
    </row>
    <row r="17" spans="1:22" ht="30" customHeight="1">
      <c r="A17" s="1598" t="s">
        <v>503</v>
      </c>
      <c r="B17" s="1598"/>
      <c r="C17" s="1598"/>
      <c r="D17" s="1598"/>
      <c r="E17" s="1598"/>
      <c r="F17" s="1598"/>
      <c r="G17" s="1598"/>
      <c r="H17" s="1598" t="s">
        <v>414</v>
      </c>
      <c r="I17" s="1613"/>
      <c r="J17" s="1613"/>
      <c r="K17" s="1613"/>
      <c r="L17" s="1613"/>
      <c r="M17" s="1613"/>
      <c r="N17" s="1613"/>
      <c r="O17" s="578"/>
      <c r="P17" s="96"/>
      <c r="Q17" s="96"/>
      <c r="R17" s="96"/>
      <c r="S17" s="96"/>
      <c r="T17" s="96"/>
      <c r="U17" s="96"/>
      <c r="V17" s="96"/>
    </row>
    <row r="18" spans="1:22" ht="12" customHeight="1">
      <c r="A18" s="67"/>
      <c r="B18" s="101"/>
      <c r="C18" s="101" t="s">
        <v>518</v>
      </c>
      <c r="D18" s="101" t="s">
        <v>91</v>
      </c>
      <c r="E18" s="101" t="s">
        <v>92</v>
      </c>
      <c r="F18" s="66"/>
      <c r="G18" s="73"/>
      <c r="H18" s="73"/>
      <c r="I18" s="73"/>
      <c r="J18" s="72"/>
      <c r="K18" s="72" t="str">
        <f>H4</f>
        <v>Nejvyšší dosažený stav provozních zásob</v>
      </c>
      <c r="L18" s="73"/>
      <c r="M18" s="73"/>
      <c r="N18" s="67"/>
    </row>
    <row r="19" spans="1:22" ht="12" customHeight="1">
      <c r="A19" s="67"/>
      <c r="B19" s="102">
        <f>A6</f>
        <v>2016</v>
      </c>
      <c r="C19" s="272">
        <f>E6</f>
        <v>143.58689100000038</v>
      </c>
      <c r="D19" s="272">
        <f>C6</f>
        <v>2792.4169440000001</v>
      </c>
      <c r="E19" s="272">
        <f>D6*-1</f>
        <v>-2648.8300529999997</v>
      </c>
      <c r="F19" s="66"/>
      <c r="G19" s="73"/>
      <c r="H19" s="73"/>
      <c r="I19" s="73"/>
      <c r="J19" s="72">
        <f>A6</f>
        <v>2016</v>
      </c>
      <c r="K19" s="74">
        <f t="shared" ref="K19:K28" si="0">H6</f>
        <v>3062.2431608421693</v>
      </c>
      <c r="L19" s="73"/>
      <c r="M19" s="73"/>
      <c r="N19" s="67"/>
    </row>
    <row r="20" spans="1:22" ht="12" customHeight="1">
      <c r="A20" s="67"/>
      <c r="B20" s="102">
        <f t="shared" ref="B20:B28" si="1">A7</f>
        <v>2017</v>
      </c>
      <c r="C20" s="272">
        <f t="shared" ref="C20:C28" si="2">E7</f>
        <v>-425.19183600000042</v>
      </c>
      <c r="D20" s="272">
        <f t="shared" ref="D20:D28" si="3">C7</f>
        <v>2383.3666699999999</v>
      </c>
      <c r="E20" s="272">
        <f t="shared" ref="E20:E28" si="4">D7*-1</f>
        <v>-2808.5585060000003</v>
      </c>
      <c r="F20" s="66"/>
      <c r="G20" s="73"/>
      <c r="H20" s="73"/>
      <c r="I20" s="73"/>
      <c r="J20" s="72">
        <f t="shared" ref="J20:J28" si="5">A7</f>
        <v>2017</v>
      </c>
      <c r="K20" s="74">
        <f t="shared" si="0"/>
        <v>3069.3719999999998</v>
      </c>
      <c r="L20" s="73"/>
      <c r="M20" s="73"/>
      <c r="N20" s="67"/>
    </row>
    <row r="21" spans="1:22" ht="12" customHeight="1">
      <c r="A21" s="67"/>
      <c r="B21" s="102">
        <f t="shared" si="1"/>
        <v>2018</v>
      </c>
      <c r="C21" s="272">
        <f t="shared" si="2"/>
        <v>25.500225000000228</v>
      </c>
      <c r="D21" s="272">
        <f t="shared" si="3"/>
        <v>2942.1872790000002</v>
      </c>
      <c r="E21" s="272">
        <f t="shared" si="4"/>
        <v>-2916.687054</v>
      </c>
      <c r="F21" s="66"/>
      <c r="G21" s="73"/>
      <c r="H21" s="73"/>
      <c r="I21" s="73"/>
      <c r="J21" s="72">
        <f t="shared" si="5"/>
        <v>2018</v>
      </c>
      <c r="K21" s="74">
        <f t="shared" si="0"/>
        <v>2924.8233479324908</v>
      </c>
      <c r="L21" s="72"/>
      <c r="M21" s="72"/>
      <c r="N21" s="67"/>
    </row>
    <row r="22" spans="1:22" ht="12" customHeight="1">
      <c r="A22" s="67"/>
      <c r="B22" s="102">
        <f t="shared" si="1"/>
        <v>2019</v>
      </c>
      <c r="C22" s="272">
        <f t="shared" si="2"/>
        <v>-1082.3315457686008</v>
      </c>
      <c r="D22" s="272">
        <f t="shared" si="3"/>
        <v>1271.1721849999999</v>
      </c>
      <c r="E22" s="272">
        <f t="shared" si="4"/>
        <v>-2353.5037307686007</v>
      </c>
      <c r="F22" s="66"/>
      <c r="G22" s="73"/>
      <c r="H22" s="73"/>
      <c r="I22" s="73"/>
      <c r="J22" s="72">
        <f t="shared" si="5"/>
        <v>2019</v>
      </c>
      <c r="K22" s="74">
        <f t="shared" si="0"/>
        <v>3357.9649709324913</v>
      </c>
      <c r="L22" s="72"/>
      <c r="M22" s="72"/>
      <c r="N22" s="67"/>
    </row>
    <row r="23" spans="1:22" ht="12" customHeight="1">
      <c r="A23" s="67"/>
      <c r="B23" s="102">
        <f t="shared" si="1"/>
        <v>2020</v>
      </c>
      <c r="C23" s="272">
        <f t="shared" si="2"/>
        <v>1016.8611373782783</v>
      </c>
      <c r="D23" s="272">
        <f t="shared" si="3"/>
        <v>3040.2051849999998</v>
      </c>
      <c r="E23" s="272">
        <f t="shared" si="4"/>
        <v>-2023.3440476217215</v>
      </c>
      <c r="F23" s="66"/>
      <c r="G23" s="73"/>
      <c r="H23" s="73"/>
      <c r="I23" s="73"/>
      <c r="J23" s="72">
        <f t="shared" si="5"/>
        <v>2020</v>
      </c>
      <c r="K23" s="74">
        <f t="shared" si="0"/>
        <v>3363.2899279324911</v>
      </c>
      <c r="L23" s="72"/>
      <c r="M23" s="72"/>
      <c r="N23" s="67"/>
    </row>
    <row r="24" spans="1:22" ht="12" customHeight="1">
      <c r="A24" s="67"/>
      <c r="B24" s="102">
        <f t="shared" si="1"/>
        <v>2021</v>
      </c>
      <c r="C24" s="272">
        <f t="shared" si="2"/>
        <v>599.6451320000001</v>
      </c>
      <c r="D24" s="272">
        <f t="shared" si="3"/>
        <v>3115.695847</v>
      </c>
      <c r="E24" s="272">
        <f t="shared" si="4"/>
        <v>-2516.0507149999999</v>
      </c>
      <c r="F24" s="66"/>
      <c r="G24" s="73"/>
      <c r="H24" s="73"/>
      <c r="I24" s="73"/>
      <c r="J24" s="72">
        <f t="shared" si="5"/>
        <v>2021</v>
      </c>
      <c r="K24" s="74">
        <f t="shared" si="0"/>
        <v>2919.9807709324905</v>
      </c>
      <c r="L24" s="72"/>
      <c r="M24" s="72"/>
      <c r="N24" s="67"/>
    </row>
    <row r="25" spans="1:22" ht="12" customHeight="1">
      <c r="A25" s="67"/>
      <c r="B25" s="102">
        <f t="shared" si="1"/>
        <v>2022</v>
      </c>
      <c r="C25" s="272">
        <f t="shared" si="2"/>
        <v>-1249.6220320000002</v>
      </c>
      <c r="D25" s="272">
        <f t="shared" si="3"/>
        <v>1963.3960219999999</v>
      </c>
      <c r="E25" s="272">
        <f t="shared" si="4"/>
        <v>-3213.0180540000001</v>
      </c>
      <c r="F25" s="66"/>
      <c r="G25" s="73"/>
      <c r="H25" s="73"/>
      <c r="I25" s="73"/>
      <c r="J25" s="72">
        <f t="shared" si="5"/>
        <v>2022</v>
      </c>
      <c r="K25" s="74">
        <f t="shared" si="0"/>
        <v>3411.1231694324915</v>
      </c>
      <c r="L25" s="72"/>
      <c r="M25" s="72"/>
      <c r="N25" s="67"/>
    </row>
    <row r="26" spans="1:22" ht="12" customHeight="1">
      <c r="A26" s="67"/>
      <c r="B26" s="102">
        <f t="shared" si="1"/>
        <v>2023</v>
      </c>
      <c r="C26" s="272">
        <f t="shared" si="2"/>
        <v>-158.62780700000036</v>
      </c>
      <c r="D26" s="272">
        <f t="shared" si="3"/>
        <v>1863.105266</v>
      </c>
      <c r="E26" s="272">
        <f t="shared" si="4"/>
        <v>-2021.7330730000003</v>
      </c>
      <c r="F26" s="66"/>
      <c r="G26" s="73"/>
      <c r="H26" s="73"/>
      <c r="I26" s="73"/>
      <c r="J26" s="72">
        <f t="shared" si="5"/>
        <v>2023</v>
      </c>
      <c r="K26" s="74">
        <f t="shared" si="0"/>
        <v>3475.8053164324915</v>
      </c>
      <c r="L26" s="72"/>
      <c r="M26" s="72"/>
      <c r="N26" s="67"/>
    </row>
    <row r="27" spans="1:22" ht="12" customHeight="1">
      <c r="A27" s="67"/>
      <c r="B27" s="102">
        <f t="shared" si="1"/>
        <v>2024</v>
      </c>
      <c r="C27" s="272">
        <f t="shared" si="2"/>
        <v>897.81496000000027</v>
      </c>
      <c r="D27" s="272">
        <f t="shared" si="3"/>
        <v>2479.5779790000001</v>
      </c>
      <c r="E27" s="272">
        <f t="shared" si="4"/>
        <v>-1581.763019</v>
      </c>
      <c r="F27" s="66"/>
      <c r="G27" s="73"/>
      <c r="H27" s="73"/>
      <c r="I27" s="73"/>
      <c r="J27" s="72">
        <f t="shared" si="5"/>
        <v>2024</v>
      </c>
      <c r="K27" s="74">
        <f t="shared" si="0"/>
        <v>3376.0991464324916</v>
      </c>
      <c r="L27" s="72"/>
      <c r="M27" s="72"/>
      <c r="N27" s="67"/>
      <c r="O27" s="96"/>
      <c r="P27" s="96"/>
      <c r="Q27" s="96"/>
      <c r="R27" s="96"/>
      <c r="S27" s="96"/>
      <c r="T27" s="96"/>
      <c r="U27" s="96"/>
      <c r="V27" s="96"/>
    </row>
    <row r="28" spans="1:22" ht="12" customHeight="1">
      <c r="A28" s="67"/>
      <c r="B28" s="102">
        <f t="shared" si="1"/>
        <v>2025</v>
      </c>
      <c r="C28" s="272">
        <f t="shared" si="2"/>
        <v>-129.42157399999991</v>
      </c>
      <c r="D28" s="272">
        <f t="shared" si="3"/>
        <v>2454.3773569999998</v>
      </c>
      <c r="E28" s="272">
        <f t="shared" si="4"/>
        <v>-2583.7989310000003</v>
      </c>
      <c r="F28" s="66"/>
      <c r="G28" s="73"/>
      <c r="H28" s="73"/>
      <c r="I28" s="73"/>
      <c r="J28" s="72">
        <f t="shared" si="5"/>
        <v>2025</v>
      </c>
      <c r="K28" s="74">
        <f t="shared" si="0"/>
        <v>3420.8713554324913</v>
      </c>
      <c r="L28" s="72"/>
      <c r="M28" s="72"/>
      <c r="N28" s="67"/>
      <c r="O28" s="96"/>
      <c r="P28" s="96"/>
      <c r="Q28" s="96"/>
      <c r="R28" s="96"/>
      <c r="S28" s="96"/>
      <c r="T28" s="96"/>
      <c r="U28" s="96"/>
      <c r="V28" s="96"/>
    </row>
    <row r="29" spans="1:22" ht="12" customHeight="1">
      <c r="A29" s="67"/>
      <c r="B29" s="103"/>
      <c r="C29" s="104"/>
      <c r="D29" s="105"/>
      <c r="E29" s="106"/>
      <c r="F29" s="72"/>
      <c r="G29" s="73"/>
      <c r="H29" s="73"/>
      <c r="I29" s="73"/>
      <c r="J29" s="72"/>
      <c r="K29" s="72"/>
      <c r="L29" s="72"/>
      <c r="M29" s="72"/>
      <c r="N29" s="67"/>
      <c r="O29" s="96"/>
      <c r="P29" s="96"/>
      <c r="Q29" s="96"/>
      <c r="R29" s="96"/>
      <c r="S29" s="96"/>
      <c r="T29" s="96"/>
      <c r="U29" s="96"/>
      <c r="V29" s="96"/>
    </row>
    <row r="30" spans="1:22" ht="16.5" customHeight="1">
      <c r="A30" s="1581"/>
      <c r="B30" s="1609"/>
      <c r="C30" s="1609"/>
      <c r="D30" s="1609"/>
      <c r="E30" s="1609"/>
      <c r="F30" s="1609"/>
      <c r="G30" s="1609"/>
      <c r="H30" s="1609"/>
      <c r="I30" s="1609"/>
      <c r="J30" s="1609"/>
      <c r="K30" s="1609"/>
      <c r="L30" s="1609"/>
      <c r="M30" s="1609"/>
      <c r="N30" s="1609"/>
    </row>
    <row r="31" spans="1:22" ht="9.9499999999999993" customHeight="1">
      <c r="A31" s="1581"/>
      <c r="B31" s="86"/>
      <c r="C31" s="86"/>
      <c r="D31" s="86"/>
      <c r="E31" s="86"/>
      <c r="F31" s="86"/>
      <c r="G31" s="86"/>
      <c r="H31" s="86"/>
      <c r="I31" s="86"/>
      <c r="J31" s="86"/>
      <c r="K31" s="86"/>
      <c r="L31" s="86"/>
      <c r="M31" s="86"/>
      <c r="N31" s="86"/>
    </row>
    <row r="32" spans="1:22" ht="12" customHeight="1">
      <c r="A32" s="99"/>
      <c r="B32" s="76"/>
      <c r="C32" s="62"/>
      <c r="D32" s="62"/>
      <c r="E32" s="62"/>
      <c r="F32" s="62"/>
      <c r="G32" s="62"/>
      <c r="H32" s="62"/>
      <c r="I32" s="62"/>
      <c r="J32" s="62"/>
      <c r="K32" s="62"/>
      <c r="L32" s="62"/>
      <c r="M32" s="62"/>
      <c r="N32" s="62"/>
    </row>
    <row r="33" spans="1:14" ht="12" customHeight="1">
      <c r="A33" s="99"/>
      <c r="B33" s="76"/>
      <c r="C33" s="62"/>
      <c r="D33" s="62"/>
      <c r="E33" s="62"/>
      <c r="F33" s="62"/>
      <c r="G33" s="62"/>
      <c r="H33" s="62"/>
      <c r="I33" s="62"/>
      <c r="J33" s="62"/>
      <c r="K33" s="62"/>
      <c r="L33" s="62"/>
      <c r="M33" s="62"/>
      <c r="N33" s="62"/>
    </row>
    <row r="34" spans="1:14" ht="12" customHeight="1">
      <c r="A34" s="99"/>
      <c r="B34" s="76"/>
      <c r="C34" s="62"/>
      <c r="D34" s="62"/>
      <c r="E34" s="62"/>
      <c r="F34" s="62"/>
      <c r="G34" s="62"/>
      <c r="H34" s="62"/>
      <c r="I34" s="62"/>
      <c r="J34" s="62"/>
      <c r="K34" s="62"/>
      <c r="L34" s="62"/>
      <c r="M34" s="62"/>
      <c r="N34" s="62"/>
    </row>
    <row r="35" spans="1:14" ht="12" customHeight="1">
      <c r="A35" s="99"/>
      <c r="B35" s="76"/>
      <c r="C35" s="62"/>
      <c r="D35" s="62"/>
      <c r="E35" s="62"/>
      <c r="F35" s="62"/>
      <c r="G35" s="62"/>
      <c r="H35" s="62"/>
      <c r="I35" s="62"/>
      <c r="J35" s="62"/>
      <c r="K35" s="62"/>
      <c r="L35" s="62"/>
      <c r="M35" s="62"/>
      <c r="N35" s="62"/>
    </row>
    <row r="36" spans="1:14" ht="9.9499999999999993" customHeight="1">
      <c r="A36" s="67"/>
      <c r="B36" s="67"/>
      <c r="C36" s="67"/>
      <c r="D36" s="67"/>
      <c r="E36" s="67"/>
      <c r="F36" s="67"/>
      <c r="G36" s="67"/>
      <c r="H36" s="67"/>
      <c r="I36" s="67"/>
      <c r="J36" s="67"/>
      <c r="K36" s="67"/>
      <c r="L36" s="67"/>
      <c r="M36" s="66"/>
      <c r="N36" s="67"/>
    </row>
    <row r="37" spans="1:14" ht="6" customHeight="1">
      <c r="N37" s="96"/>
    </row>
    <row r="38" spans="1:14" ht="14.25" customHeight="1">
      <c r="N38" s="96"/>
    </row>
    <row r="39" spans="1:14" ht="37.5" customHeight="1">
      <c r="A39" s="1606" t="s">
        <v>526</v>
      </c>
      <c r="B39" s="1606"/>
      <c r="C39" s="1606"/>
      <c r="D39" s="1606"/>
      <c r="E39" s="1606"/>
      <c r="F39" s="1606"/>
      <c r="G39" s="1606"/>
      <c r="H39" s="1606"/>
      <c r="I39" s="1606"/>
      <c r="J39" s="1606"/>
      <c r="K39" s="1606"/>
      <c r="L39" s="1606"/>
      <c r="M39" s="1606"/>
      <c r="N39" s="1606"/>
    </row>
    <row r="40" spans="1:14" ht="13.5" customHeight="1">
      <c r="B40" s="1425"/>
      <c r="C40" s="1425"/>
      <c r="D40" s="1425"/>
      <c r="E40" s="1425"/>
      <c r="F40" s="1425"/>
      <c r="G40" s="1425"/>
      <c r="H40" s="1425"/>
      <c r="I40" s="1425"/>
      <c r="J40" s="1425"/>
      <c r="K40" s="1425"/>
      <c r="L40" s="1425"/>
      <c r="M40" s="1425"/>
      <c r="N40" s="1425"/>
    </row>
    <row r="41" spans="1:14">
      <c r="A41" s="1425"/>
      <c r="B41" s="1425"/>
      <c r="C41" s="1425"/>
      <c r="D41" s="1425"/>
      <c r="E41" s="1425"/>
      <c r="F41" s="1425"/>
      <c r="G41" s="1425"/>
      <c r="H41" s="1425"/>
      <c r="I41" s="1425"/>
      <c r="J41" s="1425"/>
      <c r="K41" s="1425"/>
      <c r="L41" s="1425"/>
      <c r="M41" s="1425"/>
      <c r="N41" s="1425"/>
    </row>
    <row r="42" spans="1:14">
      <c r="A42" s="107"/>
      <c r="B42" s="107"/>
      <c r="C42" s="107"/>
      <c r="D42" s="107"/>
      <c r="E42" s="107"/>
      <c r="F42" s="107"/>
      <c r="G42" s="107"/>
      <c r="H42" s="107"/>
      <c r="I42" s="107"/>
      <c r="J42" s="107"/>
      <c r="K42" s="107"/>
      <c r="L42" s="107"/>
      <c r="M42" s="107"/>
      <c r="N42" s="107"/>
    </row>
  </sheetData>
  <mergeCells count="19">
    <mergeCell ref="B3:B5"/>
    <mergeCell ref="A17:G17"/>
    <mergeCell ref="H17:N17"/>
    <mergeCell ref="C3:H3"/>
    <mergeCell ref="I3:N3"/>
    <mergeCell ref="I4:I5"/>
    <mergeCell ref="A39:N39"/>
    <mergeCell ref="J4:J5"/>
    <mergeCell ref="K4:K5"/>
    <mergeCell ref="L4:M4"/>
    <mergeCell ref="N4:N5"/>
    <mergeCell ref="E4:E5"/>
    <mergeCell ref="F4:G4"/>
    <mergeCell ref="H4:H5"/>
    <mergeCell ref="A30:A31"/>
    <mergeCell ref="B30:N30"/>
    <mergeCell ref="C4:C5"/>
    <mergeCell ref="D4:D5"/>
    <mergeCell ref="A3:A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5"/>
  <dimension ref="A1:S75"/>
  <sheetViews>
    <sheetView showGridLines="0" zoomScaleNormal="100" zoomScaleSheetLayoutView="100" workbookViewId="0">
      <selection sqref="A1:H1"/>
    </sheetView>
  </sheetViews>
  <sheetFormatPr defaultRowHeight="12.75"/>
  <cols>
    <col min="1" max="1" width="8.7109375" style="66" customWidth="1"/>
    <col min="2" max="2" width="33.140625" style="66" customWidth="1"/>
    <col min="3" max="3" width="10" style="66" customWidth="1"/>
    <col min="4" max="5" width="9.7109375" style="66" customWidth="1"/>
    <col min="6" max="6" width="7.28515625" style="66" customWidth="1"/>
    <col min="7" max="8" width="9.7109375" style="66" customWidth="1"/>
    <col min="9" max="9" width="16.7109375" style="67" customWidth="1"/>
    <col min="10" max="240" width="9.140625" style="66"/>
    <col min="241" max="241" width="20.7109375" style="66" customWidth="1"/>
    <col min="242" max="251" width="10.7109375" style="66" customWidth="1"/>
    <col min="252" max="253" width="2.7109375" style="66" customWidth="1"/>
    <col min="254" max="496" width="9.140625" style="66"/>
    <col min="497" max="497" width="20.7109375" style="66" customWidth="1"/>
    <col min="498" max="507" width="10.7109375" style="66" customWidth="1"/>
    <col min="508" max="509" width="2.7109375" style="66" customWidth="1"/>
    <col min="510" max="752" width="9.140625" style="66"/>
    <col min="753" max="753" width="20.7109375" style="66" customWidth="1"/>
    <col min="754" max="763" width="10.7109375" style="66" customWidth="1"/>
    <col min="764" max="765" width="2.7109375" style="66" customWidth="1"/>
    <col min="766" max="1008" width="9.140625" style="66"/>
    <col min="1009" max="1009" width="20.7109375" style="66" customWidth="1"/>
    <col min="1010" max="1019" width="10.7109375" style="66" customWidth="1"/>
    <col min="1020" max="1021" width="2.7109375" style="66" customWidth="1"/>
    <col min="1022" max="1264" width="9.140625" style="66"/>
    <col min="1265" max="1265" width="20.7109375" style="66" customWidth="1"/>
    <col min="1266" max="1275" width="10.7109375" style="66" customWidth="1"/>
    <col min="1276" max="1277" width="2.7109375" style="66" customWidth="1"/>
    <col min="1278" max="1520" width="9.140625" style="66"/>
    <col min="1521" max="1521" width="20.7109375" style="66" customWidth="1"/>
    <col min="1522" max="1531" width="10.7109375" style="66" customWidth="1"/>
    <col min="1532" max="1533" width="2.7109375" style="66" customWidth="1"/>
    <col min="1534" max="1776" width="9.140625" style="66"/>
    <col min="1777" max="1777" width="20.7109375" style="66" customWidth="1"/>
    <col min="1778" max="1787" width="10.7109375" style="66" customWidth="1"/>
    <col min="1788" max="1789" width="2.7109375" style="66" customWidth="1"/>
    <col min="1790" max="2032" width="9.140625" style="66"/>
    <col min="2033" max="2033" width="20.7109375" style="66" customWidth="1"/>
    <col min="2034" max="2043" width="10.7109375" style="66" customWidth="1"/>
    <col min="2044" max="2045" width="2.7109375" style="66" customWidth="1"/>
    <col min="2046" max="2288" width="9.140625" style="66"/>
    <col min="2289" max="2289" width="20.7109375" style="66" customWidth="1"/>
    <col min="2290" max="2299" width="10.7109375" style="66" customWidth="1"/>
    <col min="2300" max="2301" width="2.7109375" style="66" customWidth="1"/>
    <col min="2302" max="2544" width="9.140625" style="66"/>
    <col min="2545" max="2545" width="20.7109375" style="66" customWidth="1"/>
    <col min="2546" max="2555" width="10.7109375" style="66" customWidth="1"/>
    <col min="2556" max="2557" width="2.7109375" style="66" customWidth="1"/>
    <col min="2558" max="2800" width="9.140625" style="66"/>
    <col min="2801" max="2801" width="20.7109375" style="66" customWidth="1"/>
    <col min="2802" max="2811" width="10.7109375" style="66" customWidth="1"/>
    <col min="2812" max="2813" width="2.7109375" style="66" customWidth="1"/>
    <col min="2814" max="3056" width="9.140625" style="66"/>
    <col min="3057" max="3057" width="20.7109375" style="66" customWidth="1"/>
    <col min="3058" max="3067" width="10.7109375" style="66" customWidth="1"/>
    <col min="3068" max="3069" width="2.7109375" style="66" customWidth="1"/>
    <col min="3070" max="3312" width="9.140625" style="66"/>
    <col min="3313" max="3313" width="20.7109375" style="66" customWidth="1"/>
    <col min="3314" max="3323" width="10.7109375" style="66" customWidth="1"/>
    <col min="3324" max="3325" width="2.7109375" style="66" customWidth="1"/>
    <col min="3326" max="3568" width="9.140625" style="66"/>
    <col min="3569" max="3569" width="20.7109375" style="66" customWidth="1"/>
    <col min="3570" max="3579" width="10.7109375" style="66" customWidth="1"/>
    <col min="3580" max="3581" width="2.7109375" style="66" customWidth="1"/>
    <col min="3582" max="3824" width="9.140625" style="66"/>
    <col min="3825" max="3825" width="20.7109375" style="66" customWidth="1"/>
    <col min="3826" max="3835" width="10.7109375" style="66" customWidth="1"/>
    <col min="3836" max="3837" width="2.7109375" style="66" customWidth="1"/>
    <col min="3838" max="4080" width="9.140625" style="66"/>
    <col min="4081" max="4081" width="20.7109375" style="66" customWidth="1"/>
    <col min="4082" max="4091" width="10.7109375" style="66" customWidth="1"/>
    <col min="4092" max="4093" width="2.7109375" style="66" customWidth="1"/>
    <col min="4094" max="4336" width="9.140625" style="66"/>
    <col min="4337" max="4337" width="20.7109375" style="66" customWidth="1"/>
    <col min="4338" max="4347" width="10.7109375" style="66" customWidth="1"/>
    <col min="4348" max="4349" width="2.7109375" style="66" customWidth="1"/>
    <col min="4350" max="4592" width="9.140625" style="66"/>
    <col min="4593" max="4593" width="20.7109375" style="66" customWidth="1"/>
    <col min="4594" max="4603" width="10.7109375" style="66" customWidth="1"/>
    <col min="4604" max="4605" width="2.7109375" style="66" customWidth="1"/>
    <col min="4606" max="4848" width="9.140625" style="66"/>
    <col min="4849" max="4849" width="20.7109375" style="66" customWidth="1"/>
    <col min="4850" max="4859" width="10.7109375" style="66" customWidth="1"/>
    <col min="4860" max="4861" width="2.7109375" style="66" customWidth="1"/>
    <col min="4862" max="5104" width="9.140625" style="66"/>
    <col min="5105" max="5105" width="20.7109375" style="66" customWidth="1"/>
    <col min="5106" max="5115" width="10.7109375" style="66" customWidth="1"/>
    <col min="5116" max="5117" width="2.7109375" style="66" customWidth="1"/>
    <col min="5118" max="5360" width="9.140625" style="66"/>
    <col min="5361" max="5361" width="20.7109375" style="66" customWidth="1"/>
    <col min="5362" max="5371" width="10.7109375" style="66" customWidth="1"/>
    <col min="5372" max="5373" width="2.7109375" style="66" customWidth="1"/>
    <col min="5374" max="5616" width="9.140625" style="66"/>
    <col min="5617" max="5617" width="20.7109375" style="66" customWidth="1"/>
    <col min="5618" max="5627" width="10.7109375" style="66" customWidth="1"/>
    <col min="5628" max="5629" width="2.7109375" style="66" customWidth="1"/>
    <col min="5630" max="5872" width="9.140625" style="66"/>
    <col min="5873" max="5873" width="20.7109375" style="66" customWidth="1"/>
    <col min="5874" max="5883" width="10.7109375" style="66" customWidth="1"/>
    <col min="5884" max="5885" width="2.7109375" style="66" customWidth="1"/>
    <col min="5886" max="6128" width="9.140625" style="66"/>
    <col min="6129" max="6129" width="20.7109375" style="66" customWidth="1"/>
    <col min="6130" max="6139" width="10.7109375" style="66" customWidth="1"/>
    <col min="6140" max="6141" width="2.7109375" style="66" customWidth="1"/>
    <col min="6142" max="6384" width="9.140625" style="66"/>
    <col min="6385" max="6385" width="20.7109375" style="66" customWidth="1"/>
    <col min="6386" max="6395" width="10.7109375" style="66" customWidth="1"/>
    <col min="6396" max="6397" width="2.7109375" style="66" customWidth="1"/>
    <col min="6398" max="6640" width="9.140625" style="66"/>
    <col min="6641" max="6641" width="20.7109375" style="66" customWidth="1"/>
    <col min="6642" max="6651" width="10.7109375" style="66" customWidth="1"/>
    <col min="6652" max="6653" width="2.7109375" style="66" customWidth="1"/>
    <col min="6654" max="6896" width="9.140625" style="66"/>
    <col min="6897" max="6897" width="20.7109375" style="66" customWidth="1"/>
    <col min="6898" max="6907" width="10.7109375" style="66" customWidth="1"/>
    <col min="6908" max="6909" width="2.7109375" style="66" customWidth="1"/>
    <col min="6910" max="7152" width="9.140625" style="66"/>
    <col min="7153" max="7153" width="20.7109375" style="66" customWidth="1"/>
    <col min="7154" max="7163" width="10.7109375" style="66" customWidth="1"/>
    <col min="7164" max="7165" width="2.7109375" style="66" customWidth="1"/>
    <col min="7166" max="7408" width="9.140625" style="66"/>
    <col min="7409" max="7409" width="20.7109375" style="66" customWidth="1"/>
    <col min="7410" max="7419" width="10.7109375" style="66" customWidth="1"/>
    <col min="7420" max="7421" width="2.7109375" style="66" customWidth="1"/>
    <col min="7422" max="7664" width="9.140625" style="66"/>
    <col min="7665" max="7665" width="20.7109375" style="66" customWidth="1"/>
    <col min="7666" max="7675" width="10.7109375" style="66" customWidth="1"/>
    <col min="7676" max="7677" width="2.7109375" style="66" customWidth="1"/>
    <col min="7678" max="7920" width="9.140625" style="66"/>
    <col min="7921" max="7921" width="20.7109375" style="66" customWidth="1"/>
    <col min="7922" max="7931" width="10.7109375" style="66" customWidth="1"/>
    <col min="7932" max="7933" width="2.7109375" style="66" customWidth="1"/>
    <col min="7934" max="8176" width="9.140625" style="66"/>
    <col min="8177" max="8177" width="20.7109375" style="66" customWidth="1"/>
    <col min="8178" max="8187" width="10.7109375" style="66" customWidth="1"/>
    <col min="8188" max="8189" width="2.7109375" style="66" customWidth="1"/>
    <col min="8190" max="8432" width="9.140625" style="66"/>
    <col min="8433" max="8433" width="20.7109375" style="66" customWidth="1"/>
    <col min="8434" max="8443" width="10.7109375" style="66" customWidth="1"/>
    <col min="8444" max="8445" width="2.7109375" style="66" customWidth="1"/>
    <col min="8446" max="8688" width="9.140625" style="66"/>
    <col min="8689" max="8689" width="20.7109375" style="66" customWidth="1"/>
    <col min="8690" max="8699" width="10.7109375" style="66" customWidth="1"/>
    <col min="8700" max="8701" width="2.7109375" style="66" customWidth="1"/>
    <col min="8702" max="8944" width="9.140625" style="66"/>
    <col min="8945" max="8945" width="20.7109375" style="66" customWidth="1"/>
    <col min="8946" max="8955" width="10.7109375" style="66" customWidth="1"/>
    <col min="8956" max="8957" width="2.7109375" style="66" customWidth="1"/>
    <col min="8958" max="9200" width="9.140625" style="66"/>
    <col min="9201" max="9201" width="20.7109375" style="66" customWidth="1"/>
    <col min="9202" max="9211" width="10.7109375" style="66" customWidth="1"/>
    <col min="9212" max="9213" width="2.7109375" style="66" customWidth="1"/>
    <col min="9214" max="9456" width="9.140625" style="66"/>
    <col min="9457" max="9457" width="20.7109375" style="66" customWidth="1"/>
    <col min="9458" max="9467" width="10.7109375" style="66" customWidth="1"/>
    <col min="9468" max="9469" width="2.7109375" style="66" customWidth="1"/>
    <col min="9470" max="9712" width="9.140625" style="66"/>
    <col min="9713" max="9713" width="20.7109375" style="66" customWidth="1"/>
    <col min="9714" max="9723" width="10.7109375" style="66" customWidth="1"/>
    <col min="9724" max="9725" width="2.7109375" style="66" customWidth="1"/>
    <col min="9726" max="9968" width="9.140625" style="66"/>
    <col min="9969" max="9969" width="20.7109375" style="66" customWidth="1"/>
    <col min="9970" max="9979" width="10.7109375" style="66" customWidth="1"/>
    <col min="9980" max="9981" width="2.7109375" style="66" customWidth="1"/>
    <col min="9982" max="10224" width="9.140625" style="66"/>
    <col min="10225" max="10225" width="20.7109375" style="66" customWidth="1"/>
    <col min="10226" max="10235" width="10.7109375" style="66" customWidth="1"/>
    <col min="10236" max="10237" width="2.7109375" style="66" customWidth="1"/>
    <col min="10238" max="10480" width="9.140625" style="66"/>
    <col min="10481" max="10481" width="20.7109375" style="66" customWidth="1"/>
    <col min="10482" max="10491" width="10.7109375" style="66" customWidth="1"/>
    <col min="10492" max="10493" width="2.7109375" style="66" customWidth="1"/>
    <col min="10494" max="10736" width="9.140625" style="66"/>
    <col min="10737" max="10737" width="20.7109375" style="66" customWidth="1"/>
    <col min="10738" max="10747" width="10.7109375" style="66" customWidth="1"/>
    <col min="10748" max="10749" width="2.7109375" style="66" customWidth="1"/>
    <col min="10750" max="10992" width="9.140625" style="66"/>
    <col min="10993" max="10993" width="20.7109375" style="66" customWidth="1"/>
    <col min="10994" max="11003" width="10.7109375" style="66" customWidth="1"/>
    <col min="11004" max="11005" width="2.7109375" style="66" customWidth="1"/>
    <col min="11006" max="11248" width="9.140625" style="66"/>
    <col min="11249" max="11249" width="20.7109375" style="66" customWidth="1"/>
    <col min="11250" max="11259" width="10.7109375" style="66" customWidth="1"/>
    <col min="11260" max="11261" width="2.7109375" style="66" customWidth="1"/>
    <col min="11262" max="11504" width="9.140625" style="66"/>
    <col min="11505" max="11505" width="20.7109375" style="66" customWidth="1"/>
    <col min="11506" max="11515" width="10.7109375" style="66" customWidth="1"/>
    <col min="11516" max="11517" width="2.7109375" style="66" customWidth="1"/>
    <col min="11518" max="11760" width="9.140625" style="66"/>
    <col min="11761" max="11761" width="20.7109375" style="66" customWidth="1"/>
    <col min="11762" max="11771" width="10.7109375" style="66" customWidth="1"/>
    <col min="11772" max="11773" width="2.7109375" style="66" customWidth="1"/>
    <col min="11774" max="12016" width="9.140625" style="66"/>
    <col min="12017" max="12017" width="20.7109375" style="66" customWidth="1"/>
    <col min="12018" max="12027" width="10.7109375" style="66" customWidth="1"/>
    <col min="12028" max="12029" width="2.7109375" style="66" customWidth="1"/>
    <col min="12030" max="12272" width="9.140625" style="66"/>
    <col min="12273" max="12273" width="20.7109375" style="66" customWidth="1"/>
    <col min="12274" max="12283" width="10.7109375" style="66" customWidth="1"/>
    <col min="12284" max="12285" width="2.7109375" style="66" customWidth="1"/>
    <col min="12286" max="12528" width="9.140625" style="66"/>
    <col min="12529" max="12529" width="20.7109375" style="66" customWidth="1"/>
    <col min="12530" max="12539" width="10.7109375" style="66" customWidth="1"/>
    <col min="12540" max="12541" width="2.7109375" style="66" customWidth="1"/>
    <col min="12542" max="12784" width="9.140625" style="66"/>
    <col min="12785" max="12785" width="20.7109375" style="66" customWidth="1"/>
    <col min="12786" max="12795" width="10.7109375" style="66" customWidth="1"/>
    <col min="12796" max="12797" width="2.7109375" style="66" customWidth="1"/>
    <col min="12798" max="13040" width="9.140625" style="66"/>
    <col min="13041" max="13041" width="20.7109375" style="66" customWidth="1"/>
    <col min="13042" max="13051" width="10.7109375" style="66" customWidth="1"/>
    <col min="13052" max="13053" width="2.7109375" style="66" customWidth="1"/>
    <col min="13054" max="13296" width="9.140625" style="66"/>
    <col min="13297" max="13297" width="20.7109375" style="66" customWidth="1"/>
    <col min="13298" max="13307" width="10.7109375" style="66" customWidth="1"/>
    <col min="13308" max="13309" width="2.7109375" style="66" customWidth="1"/>
    <col min="13310" max="13552" width="9.140625" style="66"/>
    <col min="13553" max="13553" width="20.7109375" style="66" customWidth="1"/>
    <col min="13554" max="13563" width="10.7109375" style="66" customWidth="1"/>
    <col min="13564" max="13565" width="2.7109375" style="66" customWidth="1"/>
    <col min="13566" max="13808" width="9.140625" style="66"/>
    <col min="13809" max="13809" width="20.7109375" style="66" customWidth="1"/>
    <col min="13810" max="13819" width="10.7109375" style="66" customWidth="1"/>
    <col min="13820" max="13821" width="2.7109375" style="66" customWidth="1"/>
    <col min="13822" max="14064" width="9.140625" style="66"/>
    <col min="14065" max="14065" width="20.7109375" style="66" customWidth="1"/>
    <col min="14066" max="14075" width="10.7109375" style="66" customWidth="1"/>
    <col min="14076" max="14077" width="2.7109375" style="66" customWidth="1"/>
    <col min="14078" max="14320" width="9.140625" style="66"/>
    <col min="14321" max="14321" width="20.7109375" style="66" customWidth="1"/>
    <col min="14322" max="14331" width="10.7109375" style="66" customWidth="1"/>
    <col min="14332" max="14333" width="2.7109375" style="66" customWidth="1"/>
    <col min="14334" max="14576" width="9.140625" style="66"/>
    <col min="14577" max="14577" width="20.7109375" style="66" customWidth="1"/>
    <col min="14578" max="14587" width="10.7109375" style="66" customWidth="1"/>
    <col min="14588" max="14589" width="2.7109375" style="66" customWidth="1"/>
    <col min="14590" max="14832" width="9.140625" style="66"/>
    <col min="14833" max="14833" width="20.7109375" style="66" customWidth="1"/>
    <col min="14834" max="14843" width="10.7109375" style="66" customWidth="1"/>
    <col min="14844" max="14845" width="2.7109375" style="66" customWidth="1"/>
    <col min="14846" max="15088" width="9.140625" style="66"/>
    <col min="15089" max="15089" width="20.7109375" style="66" customWidth="1"/>
    <col min="15090" max="15099" width="10.7109375" style="66" customWidth="1"/>
    <col min="15100" max="15101" width="2.7109375" style="66" customWidth="1"/>
    <col min="15102" max="15344" width="9.140625" style="66"/>
    <col min="15345" max="15345" width="20.7109375" style="66" customWidth="1"/>
    <col min="15346" max="15355" width="10.7109375" style="66" customWidth="1"/>
    <col min="15356" max="15357" width="2.7109375" style="66" customWidth="1"/>
    <col min="15358" max="15600" width="9.140625" style="66"/>
    <col min="15601" max="15601" width="20.7109375" style="66" customWidth="1"/>
    <col min="15602" max="15611" width="10.7109375" style="66" customWidth="1"/>
    <col min="15612" max="15613" width="2.7109375" style="66" customWidth="1"/>
    <col min="15614" max="15856" width="9.140625" style="66"/>
    <col min="15857" max="15857" width="20.7109375" style="66" customWidth="1"/>
    <col min="15858" max="15867" width="10.7109375" style="66" customWidth="1"/>
    <col min="15868" max="15869" width="2.7109375" style="66" customWidth="1"/>
    <col min="15870" max="16112" width="9.140625" style="66"/>
    <col min="16113" max="16113" width="20.7109375" style="66" customWidth="1"/>
    <col min="16114" max="16123" width="10.7109375" style="66" customWidth="1"/>
    <col min="16124" max="16125" width="2.7109375" style="66" customWidth="1"/>
    <col min="16126" max="16384" width="9.140625" style="66"/>
  </cols>
  <sheetData>
    <row r="1" spans="1:15" s="540" customFormat="1" ht="20.25">
      <c r="A1" s="1617" t="s">
        <v>371</v>
      </c>
      <c r="B1" s="1617"/>
      <c r="C1" s="1617"/>
      <c r="D1" s="1617"/>
      <c r="E1" s="1617"/>
      <c r="F1" s="1617"/>
      <c r="G1" s="1617"/>
      <c r="H1" s="1617"/>
      <c r="I1" s="541"/>
    </row>
    <row r="2" spans="1:15" s="540" customFormat="1" ht="5.0999999999999996" customHeight="1">
      <c r="A2" s="542"/>
      <c r="B2" s="542"/>
      <c r="C2" s="542"/>
      <c r="D2" s="542"/>
      <c r="E2" s="542"/>
      <c r="F2" s="542"/>
      <c r="G2" s="542"/>
      <c r="H2" s="553"/>
      <c r="I2" s="541"/>
    </row>
    <row r="3" spans="1:15" s="540" customFormat="1" ht="18">
      <c r="A3" s="1621" t="s">
        <v>139</v>
      </c>
      <c r="B3" s="1621"/>
      <c r="C3" s="1621"/>
      <c r="D3" s="1621"/>
      <c r="E3" s="1621"/>
      <c r="F3" s="1621"/>
      <c r="G3" s="1621"/>
      <c r="H3" s="543"/>
      <c r="I3" s="541"/>
    </row>
    <row r="4" spans="1:15" s="540" customFormat="1" ht="5.0999999999999996" customHeight="1">
      <c r="A4" s="541"/>
      <c r="B4" s="544"/>
      <c r="C4" s="544"/>
      <c r="I4" s="541"/>
    </row>
    <row r="5" spans="1:15" ht="9.9499999999999993" customHeight="1">
      <c r="A5" s="1622">
        <v>2024</v>
      </c>
      <c r="B5" s="1622"/>
      <c r="C5" s="1622"/>
      <c r="D5" s="1622"/>
      <c r="E5" s="1622"/>
      <c r="F5" s="1622"/>
      <c r="G5" s="1622"/>
      <c r="H5" s="1622"/>
    </row>
    <row r="6" spans="1:15" ht="21" customHeight="1">
      <c r="A6" s="646"/>
      <c r="B6" s="1620" t="s">
        <v>143</v>
      </c>
      <c r="C6" s="1614" t="s">
        <v>140</v>
      </c>
      <c r="D6" s="1619" t="s">
        <v>141</v>
      </c>
      <c r="E6" s="1620"/>
      <c r="F6" s="1623" t="s">
        <v>415</v>
      </c>
      <c r="G6" s="1619" t="s">
        <v>142</v>
      </c>
      <c r="H6" s="1620"/>
      <c r="I6" s="89"/>
    </row>
    <row r="7" spans="1:15" ht="12" customHeight="1">
      <c r="A7" s="647"/>
      <c r="B7" s="1630"/>
      <c r="C7" s="1615"/>
      <c r="D7" s="1103">
        <v>2025</v>
      </c>
      <c r="E7" s="1104">
        <v>2024</v>
      </c>
      <c r="F7" s="1624"/>
      <c r="G7" s="1103">
        <v>2025</v>
      </c>
      <c r="H7" s="1104">
        <v>2024</v>
      </c>
      <c r="I7" s="89"/>
    </row>
    <row r="8" spans="1:15" ht="12" customHeight="1">
      <c r="A8" s="1625" t="s">
        <v>144</v>
      </c>
      <c r="B8" s="649" t="s">
        <v>145</v>
      </c>
      <c r="C8" s="649" t="s">
        <v>146</v>
      </c>
      <c r="D8" s="976">
        <v>90688.729999999981</v>
      </c>
      <c r="E8" s="650">
        <v>97308.536054151002</v>
      </c>
      <c r="F8" s="631">
        <f>(D8-E8)/E8</f>
        <v>-6.8029037560149705E-2</v>
      </c>
      <c r="G8" s="974">
        <v>992195.48599999992</v>
      </c>
      <c r="H8" s="651">
        <v>1072413.3809713153</v>
      </c>
      <c r="I8" s="89"/>
      <c r="J8" s="65"/>
      <c r="K8" s="65"/>
      <c r="L8" s="65"/>
      <c r="M8" s="65"/>
      <c r="N8" s="65"/>
    </row>
    <row r="9" spans="1:15" ht="12" customHeight="1">
      <c r="A9" s="1626"/>
      <c r="B9" s="652" t="s">
        <v>147</v>
      </c>
      <c r="C9" s="652" t="s">
        <v>148</v>
      </c>
      <c r="D9" s="977">
        <v>6626.3139999999994</v>
      </c>
      <c r="E9" s="653">
        <v>6836.2039999999997</v>
      </c>
      <c r="F9" s="654">
        <f t="shared" ref="F9:F65" si="0">(D9-E9)/E9</f>
        <v>-3.0702711621829942E-2</v>
      </c>
      <c r="G9" s="975">
        <v>69793.883999999991</v>
      </c>
      <c r="H9" s="1426">
        <v>72033.10500000001</v>
      </c>
      <c r="I9" s="89"/>
      <c r="J9" s="65"/>
      <c r="K9" s="65"/>
      <c r="L9" s="65"/>
      <c r="M9" s="65"/>
      <c r="N9" s="65"/>
    </row>
    <row r="10" spans="1:15" ht="12" customHeight="1">
      <c r="A10" s="1626"/>
      <c r="B10" s="652" t="s">
        <v>149</v>
      </c>
      <c r="C10" s="652" t="s">
        <v>150</v>
      </c>
      <c r="D10" s="977">
        <v>1963.5119999999999</v>
      </c>
      <c r="E10" s="653">
        <v>2296.1369999999997</v>
      </c>
      <c r="F10" s="654">
        <f t="shared" si="0"/>
        <v>-0.14486287185825578</v>
      </c>
      <c r="G10" s="975">
        <v>20616.896000000001</v>
      </c>
      <c r="H10" s="1426">
        <v>24109.438500000004</v>
      </c>
      <c r="I10" s="89"/>
      <c r="J10" s="65"/>
      <c r="K10" s="65"/>
      <c r="L10" s="65"/>
      <c r="M10" s="65"/>
      <c r="N10" s="65"/>
    </row>
    <row r="11" spans="1:15" ht="12" customHeight="1">
      <c r="A11" s="1626"/>
      <c r="B11" s="652" t="s">
        <v>151</v>
      </c>
      <c r="C11" s="652" t="s">
        <v>152</v>
      </c>
      <c r="D11" s="977">
        <v>0</v>
      </c>
      <c r="E11" s="653">
        <v>0</v>
      </c>
      <c r="F11" s="655" t="e">
        <f t="shared" si="0"/>
        <v>#DIV/0!</v>
      </c>
      <c r="G11" s="975">
        <v>0</v>
      </c>
      <c r="H11" s="1426">
        <v>0</v>
      </c>
      <c r="I11" s="89"/>
      <c r="J11" s="65"/>
      <c r="K11" s="65"/>
      <c r="L11" s="65"/>
      <c r="M11" s="65"/>
      <c r="N11" s="65"/>
    </row>
    <row r="12" spans="1:15" ht="12" customHeight="1">
      <c r="A12" s="1626"/>
      <c r="B12" s="652" t="s">
        <v>153</v>
      </c>
      <c r="C12" s="652" t="s">
        <v>154</v>
      </c>
      <c r="D12" s="977">
        <v>0</v>
      </c>
      <c r="E12" s="653">
        <v>0</v>
      </c>
      <c r="F12" s="654"/>
      <c r="G12" s="975">
        <v>0</v>
      </c>
      <c r="H12" s="1426">
        <v>0</v>
      </c>
      <c r="I12" s="89"/>
      <c r="J12" s="65"/>
      <c r="K12" s="65"/>
      <c r="L12" s="65"/>
      <c r="M12" s="65"/>
      <c r="N12" s="65"/>
    </row>
    <row r="13" spans="1:15" ht="12" customHeight="1">
      <c r="A13" s="1626"/>
      <c r="B13" s="652" t="s">
        <v>155</v>
      </c>
      <c r="C13" s="652" t="s">
        <v>156</v>
      </c>
      <c r="D13" s="977">
        <v>69061.332000000009</v>
      </c>
      <c r="E13" s="653">
        <v>72710.17</v>
      </c>
      <c r="F13" s="654">
        <f t="shared" si="0"/>
        <v>-5.0183323735867882E-2</v>
      </c>
      <c r="G13" s="975">
        <v>723302.05807333393</v>
      </c>
      <c r="H13" s="1426">
        <v>761517.84713333496</v>
      </c>
      <c r="I13" s="89"/>
      <c r="J13" s="65"/>
      <c r="K13" s="65"/>
      <c r="L13" s="65"/>
      <c r="M13" s="65"/>
      <c r="N13" s="65"/>
    </row>
    <row r="14" spans="1:15" ht="12" customHeight="1">
      <c r="A14" s="1626"/>
      <c r="B14" s="652" t="s">
        <v>157</v>
      </c>
      <c r="C14" s="652" t="s">
        <v>158</v>
      </c>
      <c r="D14" s="977">
        <v>10736.354000000001</v>
      </c>
      <c r="E14" s="653">
        <v>10584.173000000001</v>
      </c>
      <c r="F14" s="654">
        <f t="shared" si="0"/>
        <v>1.4378166343275047E-2</v>
      </c>
      <c r="G14" s="975">
        <v>48632.156000000003</v>
      </c>
      <c r="H14" s="1426">
        <v>48124.012000000002</v>
      </c>
      <c r="I14" s="89"/>
      <c r="J14" s="65"/>
      <c r="K14" s="65"/>
      <c r="L14" s="65"/>
      <c r="M14" s="65"/>
      <c r="N14" s="65"/>
    </row>
    <row r="15" spans="1:15" ht="12" customHeight="1">
      <c r="A15" s="1626"/>
      <c r="B15" s="652" t="s">
        <v>159</v>
      </c>
      <c r="C15" s="652" t="s">
        <v>160</v>
      </c>
      <c r="D15" s="977">
        <v>0</v>
      </c>
      <c r="E15" s="653">
        <v>0</v>
      </c>
      <c r="F15" s="655" t="e">
        <f t="shared" si="0"/>
        <v>#DIV/0!</v>
      </c>
      <c r="G15" s="975">
        <v>0</v>
      </c>
      <c r="H15" s="1426">
        <v>0</v>
      </c>
      <c r="I15" s="89"/>
      <c r="J15" s="65"/>
      <c r="K15" s="65"/>
    </row>
    <row r="16" spans="1:15" ht="12" customHeight="1">
      <c r="A16" s="1626"/>
      <c r="B16" s="652" t="s">
        <v>161</v>
      </c>
      <c r="C16" s="652" t="s">
        <v>162</v>
      </c>
      <c r="D16" s="977">
        <v>0</v>
      </c>
      <c r="E16" s="653">
        <v>0</v>
      </c>
      <c r="F16" s="655" t="e">
        <f t="shared" si="0"/>
        <v>#DIV/0!</v>
      </c>
      <c r="G16" s="975">
        <v>0</v>
      </c>
      <c r="H16" s="1426">
        <v>0</v>
      </c>
      <c r="I16" s="89"/>
      <c r="J16" s="65"/>
      <c r="K16" s="65"/>
      <c r="L16" s="65"/>
      <c r="M16" s="65"/>
      <c r="N16" s="65"/>
      <c r="O16" s="65"/>
    </row>
    <row r="17" spans="1:15" ht="12" customHeight="1">
      <c r="A17" s="1626"/>
      <c r="B17" s="652" t="s">
        <v>514</v>
      </c>
      <c r="C17" s="652" t="s">
        <v>516</v>
      </c>
      <c r="D17" s="977">
        <v>0</v>
      </c>
      <c r="E17" s="653">
        <v>0</v>
      </c>
      <c r="F17" s="655" t="e">
        <f t="shared" si="0"/>
        <v>#DIV/0!</v>
      </c>
      <c r="G17" s="975">
        <v>0</v>
      </c>
      <c r="H17" s="1426">
        <v>0</v>
      </c>
      <c r="I17" s="89"/>
      <c r="J17" s="65"/>
      <c r="K17" s="65"/>
      <c r="L17" s="65"/>
      <c r="M17" s="65"/>
      <c r="N17" s="65"/>
      <c r="O17" s="65"/>
    </row>
    <row r="18" spans="1:15" ht="12" customHeight="1">
      <c r="A18" s="1626"/>
      <c r="B18" s="652" t="s">
        <v>163</v>
      </c>
      <c r="C18" s="652" t="s">
        <v>164</v>
      </c>
      <c r="D18" s="977">
        <v>17219.210999999996</v>
      </c>
      <c r="E18" s="653">
        <v>7476.2009999999991</v>
      </c>
      <c r="F18" s="654">
        <f t="shared" si="0"/>
        <v>1.3032033247902239</v>
      </c>
      <c r="G18" s="975">
        <v>178874.986</v>
      </c>
      <c r="H18" s="1426">
        <v>78248.316316406039</v>
      </c>
      <c r="I18" s="89"/>
      <c r="J18" s="65"/>
      <c r="K18" s="65"/>
      <c r="L18" s="65"/>
      <c r="M18" s="65"/>
      <c r="N18" s="65"/>
      <c r="O18" s="65"/>
    </row>
    <row r="19" spans="1:15" ht="12" customHeight="1">
      <c r="A19" s="1626"/>
      <c r="B19" s="652" t="s">
        <v>515</v>
      </c>
      <c r="C19" s="652" t="s">
        <v>517</v>
      </c>
      <c r="D19" s="977">
        <v>0</v>
      </c>
      <c r="E19" s="653">
        <v>0</v>
      </c>
      <c r="F19" s="655" t="e">
        <f t="shared" si="0"/>
        <v>#DIV/0!</v>
      </c>
      <c r="G19" s="975">
        <v>0</v>
      </c>
      <c r="H19" s="1426">
        <v>0</v>
      </c>
      <c r="I19" s="89"/>
      <c r="J19" s="65"/>
      <c r="K19" s="65"/>
      <c r="L19" s="65"/>
      <c r="M19" s="65"/>
      <c r="N19" s="65"/>
      <c r="O19" s="65"/>
    </row>
    <row r="20" spans="1:15" ht="12" customHeight="1">
      <c r="A20" s="1626"/>
      <c r="B20" s="652" t="s">
        <v>165</v>
      </c>
      <c r="C20" s="652" t="s">
        <v>166</v>
      </c>
      <c r="D20" s="977">
        <v>0</v>
      </c>
      <c r="E20" s="653">
        <v>0</v>
      </c>
      <c r="F20" s="655" t="e">
        <f t="shared" si="0"/>
        <v>#DIV/0!</v>
      </c>
      <c r="G20" s="975">
        <v>0</v>
      </c>
      <c r="H20" s="1426">
        <v>0</v>
      </c>
      <c r="I20" s="89"/>
      <c r="J20" s="65"/>
      <c r="K20" s="65"/>
      <c r="L20" s="65"/>
      <c r="M20" s="65"/>
      <c r="N20" s="65"/>
      <c r="O20" s="65"/>
    </row>
    <row r="21" spans="1:15" ht="12" customHeight="1">
      <c r="A21" s="1626"/>
      <c r="B21" s="805" t="s">
        <v>167</v>
      </c>
      <c r="C21" s="805" t="s">
        <v>168</v>
      </c>
      <c r="D21" s="1106">
        <f>D8+D9+D10+D18</f>
        <v>116497.76699999998</v>
      </c>
      <c r="E21" s="1107">
        <f>E8+E9+E10+E18</f>
        <v>113917.078054151</v>
      </c>
      <c r="F21" s="794">
        <f t="shared" si="0"/>
        <v>2.2654100596068948E-2</v>
      </c>
      <c r="G21" s="1108">
        <f>G8+G9+G10+G18</f>
        <v>1261481.2519999999</v>
      </c>
      <c r="H21" s="1109">
        <f>H8+H9+H10+H18</f>
        <v>1246804.2407877212</v>
      </c>
      <c r="I21" s="89"/>
      <c r="J21" s="65"/>
      <c r="K21" s="65"/>
      <c r="L21" s="65"/>
      <c r="M21" s="65"/>
      <c r="N21" s="65"/>
      <c r="O21" s="65"/>
    </row>
    <row r="22" spans="1:15" ht="12" customHeight="1">
      <c r="A22" s="1627"/>
      <c r="B22" s="1091" t="s">
        <v>169</v>
      </c>
      <c r="C22" s="1091" t="s">
        <v>137</v>
      </c>
      <c r="D22" s="1110">
        <f>SUM(D8:D20)</f>
        <v>196295.45299999998</v>
      </c>
      <c r="E22" s="1111">
        <f>SUM(E8:E20)</f>
        <v>197211.42105415103</v>
      </c>
      <c r="F22" s="1112">
        <f t="shared" si="0"/>
        <v>-4.6445994316908056E-3</v>
      </c>
      <c r="G22" s="1113">
        <f>SUM(G8:G20)</f>
        <v>2033415.4660733338</v>
      </c>
      <c r="H22" s="1114">
        <f>SUM(H8:H20)</f>
        <v>2056446.0999210563</v>
      </c>
      <c r="I22" s="89"/>
      <c r="J22" s="65"/>
      <c r="K22" s="65"/>
      <c r="L22" s="65"/>
      <c r="M22" s="65"/>
      <c r="N22" s="65"/>
      <c r="O22" s="65"/>
    </row>
    <row r="23" spans="1:15" ht="12" customHeight="1">
      <c r="A23" s="1625" t="s">
        <v>170</v>
      </c>
      <c r="B23" s="649" t="s">
        <v>145</v>
      </c>
      <c r="C23" s="649" t="s">
        <v>146</v>
      </c>
      <c r="D23" s="976">
        <v>88085.513000000006</v>
      </c>
      <c r="E23" s="650">
        <v>88913.320999999996</v>
      </c>
      <c r="F23" s="631">
        <f t="shared" si="0"/>
        <v>-9.3102809645361235E-3</v>
      </c>
      <c r="G23" s="974">
        <v>962854.74599999993</v>
      </c>
      <c r="H23" s="651">
        <v>977097.63553199987</v>
      </c>
      <c r="I23" s="89"/>
      <c r="J23" s="65"/>
      <c r="K23" s="65"/>
      <c r="L23" s="65"/>
      <c r="M23" s="65"/>
      <c r="N23" s="65"/>
      <c r="O23" s="65"/>
    </row>
    <row r="24" spans="1:15" ht="12" customHeight="1">
      <c r="A24" s="1628"/>
      <c r="B24" s="652" t="s">
        <v>147</v>
      </c>
      <c r="C24" s="652" t="s">
        <v>148</v>
      </c>
      <c r="D24" s="977">
        <v>6626.3139999999994</v>
      </c>
      <c r="E24" s="653">
        <v>6836.2039999999997</v>
      </c>
      <c r="F24" s="654">
        <f t="shared" si="0"/>
        <v>-3.0702711621829942E-2</v>
      </c>
      <c r="G24" s="975">
        <v>69793.883999999991</v>
      </c>
      <c r="H24" s="1426">
        <v>72033.10500000001</v>
      </c>
      <c r="I24" s="89"/>
      <c r="J24" s="65"/>
      <c r="K24" s="65"/>
      <c r="L24" s="65"/>
      <c r="M24" s="65"/>
      <c r="N24" s="65"/>
      <c r="O24" s="65"/>
    </row>
    <row r="25" spans="1:15" ht="12" customHeight="1">
      <c r="A25" s="1628"/>
      <c r="B25" s="652" t="s">
        <v>149</v>
      </c>
      <c r="C25" s="652" t="s">
        <v>150</v>
      </c>
      <c r="D25" s="977">
        <v>0</v>
      </c>
      <c r="E25" s="653">
        <v>0</v>
      </c>
      <c r="F25" s="655" t="e">
        <f t="shared" si="0"/>
        <v>#DIV/0!</v>
      </c>
      <c r="G25" s="975">
        <v>0</v>
      </c>
      <c r="H25" s="1426">
        <v>0</v>
      </c>
      <c r="I25" s="89"/>
      <c r="J25" s="65"/>
      <c r="K25" s="65"/>
      <c r="L25" s="65"/>
      <c r="M25" s="65"/>
      <c r="N25" s="65"/>
      <c r="O25" s="65"/>
    </row>
    <row r="26" spans="1:15" ht="12" customHeight="1">
      <c r="A26" s="1628"/>
      <c r="B26" s="652" t="s">
        <v>151</v>
      </c>
      <c r="C26" s="652" t="s">
        <v>152</v>
      </c>
      <c r="D26" s="977">
        <v>0</v>
      </c>
      <c r="E26" s="653">
        <v>0</v>
      </c>
      <c r="F26" s="655" t="e">
        <f t="shared" si="0"/>
        <v>#DIV/0!</v>
      </c>
      <c r="G26" s="975">
        <v>0</v>
      </c>
      <c r="H26" s="1426">
        <v>0</v>
      </c>
      <c r="I26" s="89"/>
      <c r="J26" s="65"/>
      <c r="K26" s="65"/>
    </row>
    <row r="27" spans="1:15" ht="12" customHeight="1">
      <c r="A27" s="1628"/>
      <c r="B27" s="652" t="s">
        <v>153</v>
      </c>
      <c r="C27" s="652" t="s">
        <v>154</v>
      </c>
      <c r="D27" s="977">
        <v>0</v>
      </c>
      <c r="E27" s="653">
        <v>0</v>
      </c>
      <c r="F27" s="654"/>
      <c r="G27" s="975">
        <v>0</v>
      </c>
      <c r="H27" s="1426">
        <v>0</v>
      </c>
      <c r="I27" s="89"/>
      <c r="J27" s="65"/>
      <c r="K27" s="65"/>
    </row>
    <row r="28" spans="1:15" ht="12" customHeight="1">
      <c r="A28" s="1628"/>
      <c r="B28" s="652" t="s">
        <v>155</v>
      </c>
      <c r="C28" s="652" t="s">
        <v>156</v>
      </c>
      <c r="D28" s="977">
        <v>69061.332000000009</v>
      </c>
      <c r="E28" s="653">
        <v>72710.17</v>
      </c>
      <c r="F28" s="654">
        <f t="shared" si="0"/>
        <v>-5.0183323735867882E-2</v>
      </c>
      <c r="G28" s="975">
        <v>723302.05807333393</v>
      </c>
      <c r="H28" s="1426">
        <v>761517.84713333496</v>
      </c>
      <c r="I28" s="89"/>
      <c r="J28" s="65"/>
      <c r="K28" s="65"/>
    </row>
    <row r="29" spans="1:15" ht="12" customHeight="1">
      <c r="A29" s="1628"/>
      <c r="B29" s="652" t="s">
        <v>157</v>
      </c>
      <c r="C29" s="652" t="s">
        <v>158</v>
      </c>
      <c r="D29" s="977">
        <v>8535.5539999999983</v>
      </c>
      <c r="E29" s="653">
        <v>8419.773000000001</v>
      </c>
      <c r="F29" s="654">
        <f t="shared" si="0"/>
        <v>1.3751083313053357E-2</v>
      </c>
      <c r="G29" s="975">
        <v>39266.056000000004</v>
      </c>
      <c r="H29" s="1426">
        <v>38381.411999999997</v>
      </c>
      <c r="I29" s="89"/>
      <c r="J29" s="65"/>
      <c r="K29" s="65"/>
    </row>
    <row r="30" spans="1:15" ht="12" customHeight="1">
      <c r="A30" s="1628"/>
      <c r="B30" s="652" t="s">
        <v>159</v>
      </c>
      <c r="C30" s="652" t="s">
        <v>160</v>
      </c>
      <c r="D30" s="977">
        <v>0</v>
      </c>
      <c r="E30" s="653">
        <v>0</v>
      </c>
      <c r="F30" s="655" t="e">
        <f t="shared" si="0"/>
        <v>#DIV/0!</v>
      </c>
      <c r="G30" s="975">
        <v>0</v>
      </c>
      <c r="H30" s="1426">
        <v>0</v>
      </c>
      <c r="I30" s="89"/>
      <c r="J30" s="65"/>
      <c r="K30" s="65"/>
    </row>
    <row r="31" spans="1:15" ht="12" customHeight="1">
      <c r="A31" s="1628"/>
      <c r="B31" s="652" t="s">
        <v>161</v>
      </c>
      <c r="C31" s="652" t="s">
        <v>162</v>
      </c>
      <c r="D31" s="977">
        <v>0</v>
      </c>
      <c r="E31" s="653">
        <v>0</v>
      </c>
      <c r="F31" s="655" t="e">
        <f t="shared" si="0"/>
        <v>#DIV/0!</v>
      </c>
      <c r="G31" s="975">
        <v>0</v>
      </c>
      <c r="H31" s="1426">
        <v>0</v>
      </c>
      <c r="I31" s="89"/>
      <c r="J31" s="65"/>
      <c r="K31" s="65"/>
    </row>
    <row r="32" spans="1:15" ht="12" customHeight="1">
      <c r="A32" s="1628"/>
      <c r="B32" s="652" t="s">
        <v>514</v>
      </c>
      <c r="C32" s="652" t="s">
        <v>516</v>
      </c>
      <c r="D32" s="977">
        <v>0</v>
      </c>
      <c r="E32" s="653">
        <v>0</v>
      </c>
      <c r="F32" s="655" t="e">
        <f t="shared" si="0"/>
        <v>#DIV/0!</v>
      </c>
      <c r="G32" s="975">
        <v>0</v>
      </c>
      <c r="H32" s="1426">
        <v>0</v>
      </c>
      <c r="I32" s="89"/>
      <c r="J32" s="65"/>
      <c r="K32" s="65"/>
    </row>
    <row r="33" spans="1:19" ht="12" customHeight="1">
      <c r="A33" s="1628"/>
      <c r="B33" s="652" t="s">
        <v>163</v>
      </c>
      <c r="C33" s="652" t="s">
        <v>164</v>
      </c>
      <c r="D33" s="977">
        <v>16748.299000000003</v>
      </c>
      <c r="E33" s="653">
        <v>6955.64</v>
      </c>
      <c r="F33" s="654">
        <f t="shared" si="0"/>
        <v>1.4078731791754608</v>
      </c>
      <c r="G33" s="975">
        <v>174078.93899999998</v>
      </c>
      <c r="H33" s="1426">
        <v>72930.323347964048</v>
      </c>
      <c r="I33" s="89"/>
      <c r="J33" s="65"/>
      <c r="K33" s="65"/>
    </row>
    <row r="34" spans="1:19" ht="12" customHeight="1">
      <c r="A34" s="1628"/>
      <c r="B34" s="652" t="s">
        <v>515</v>
      </c>
      <c r="C34" s="652" t="s">
        <v>517</v>
      </c>
      <c r="D34" s="977">
        <v>0</v>
      </c>
      <c r="E34" s="653">
        <v>0</v>
      </c>
      <c r="F34" s="655" t="e">
        <f t="shared" si="0"/>
        <v>#DIV/0!</v>
      </c>
      <c r="G34" s="975">
        <v>0</v>
      </c>
      <c r="H34" s="1426">
        <v>0</v>
      </c>
      <c r="I34" s="89"/>
      <c r="J34" s="65"/>
      <c r="K34" s="65"/>
    </row>
    <row r="35" spans="1:19" ht="12" customHeight="1">
      <c r="A35" s="1628"/>
      <c r="B35" s="652" t="s">
        <v>165</v>
      </c>
      <c r="C35" s="652" t="s">
        <v>166</v>
      </c>
      <c r="D35" s="977">
        <v>0</v>
      </c>
      <c r="E35" s="653">
        <v>0</v>
      </c>
      <c r="F35" s="655" t="e">
        <f t="shared" si="0"/>
        <v>#DIV/0!</v>
      </c>
      <c r="G35" s="975">
        <v>0</v>
      </c>
      <c r="H35" s="1426">
        <v>0</v>
      </c>
      <c r="I35" s="89"/>
      <c r="J35" s="65"/>
      <c r="K35" s="65"/>
    </row>
    <row r="36" spans="1:19" ht="12" customHeight="1">
      <c r="A36" s="1628"/>
      <c r="B36" s="805" t="s">
        <v>167</v>
      </c>
      <c r="C36" s="805" t="s">
        <v>168</v>
      </c>
      <c r="D36" s="1106">
        <f>D23+D24+D25+D33</f>
        <v>111460.126</v>
      </c>
      <c r="E36" s="1107">
        <f>E23+E24+E25+E33</f>
        <v>102705.16499999999</v>
      </c>
      <c r="F36" s="794">
        <f t="shared" ref="F36:F37" si="1">(D36-E36)/E36</f>
        <v>8.5243629178727381E-2</v>
      </c>
      <c r="G36" s="1108">
        <f>G23+G24+G25+G33</f>
        <v>1206727.5689999999</v>
      </c>
      <c r="H36" s="1109">
        <f>H23+H24+H25+H33</f>
        <v>1122061.0638799639</v>
      </c>
      <c r="I36" s="89"/>
      <c r="J36" s="65"/>
      <c r="K36" s="65"/>
    </row>
    <row r="37" spans="1:19" ht="12" customHeight="1">
      <c r="A37" s="1629"/>
      <c r="B37" s="1091" t="s">
        <v>169</v>
      </c>
      <c r="C37" s="1091" t="s">
        <v>137</v>
      </c>
      <c r="D37" s="1110">
        <f>SUM(D23:D35)</f>
        <v>189057.01200000002</v>
      </c>
      <c r="E37" s="1111">
        <f>SUM(E23:E35)</f>
        <v>183835.10800000001</v>
      </c>
      <c r="F37" s="1112">
        <f t="shared" si="1"/>
        <v>2.8405368576278744E-2</v>
      </c>
      <c r="G37" s="1113">
        <f>SUM(G23:G35)</f>
        <v>1969295.6830733339</v>
      </c>
      <c r="H37" s="1114">
        <f>SUM(H23:H35)</f>
        <v>1921960.3230132989</v>
      </c>
      <c r="I37" s="406"/>
      <c r="J37" s="406"/>
      <c r="K37" s="406"/>
    </row>
    <row r="38" spans="1:19" ht="12" customHeight="1">
      <c r="A38" s="1625" t="s">
        <v>470</v>
      </c>
      <c r="B38" s="649" t="s">
        <v>145</v>
      </c>
      <c r="C38" s="649" t="s">
        <v>146</v>
      </c>
      <c r="D38" s="976">
        <v>0</v>
      </c>
      <c r="E38" s="650">
        <v>0</v>
      </c>
      <c r="F38" s="657" t="e">
        <f t="shared" si="0"/>
        <v>#DIV/0!</v>
      </c>
      <c r="G38" s="974">
        <v>0</v>
      </c>
      <c r="H38" s="651">
        <v>0</v>
      </c>
      <c r="I38" s="89"/>
      <c r="J38" s="65"/>
      <c r="K38" s="65"/>
      <c r="M38" s="1618"/>
      <c r="N38" s="1618"/>
      <c r="O38" s="1618"/>
      <c r="P38" s="1618"/>
      <c r="Q38" s="1618"/>
      <c r="R38" s="1618"/>
      <c r="S38" s="1618"/>
    </row>
    <row r="39" spans="1:19" ht="12" customHeight="1">
      <c r="A39" s="1628"/>
      <c r="B39" s="652" t="s">
        <v>147</v>
      </c>
      <c r="C39" s="652" t="s">
        <v>148</v>
      </c>
      <c r="D39" s="977">
        <v>0</v>
      </c>
      <c r="E39" s="653">
        <v>0</v>
      </c>
      <c r="F39" s="655" t="e">
        <f t="shared" si="0"/>
        <v>#DIV/0!</v>
      </c>
      <c r="G39" s="975">
        <v>0</v>
      </c>
      <c r="H39" s="1426">
        <v>0</v>
      </c>
      <c r="I39" s="89"/>
      <c r="J39" s="65"/>
      <c r="K39" s="65"/>
    </row>
    <row r="40" spans="1:19" ht="12" customHeight="1">
      <c r="A40" s="1628"/>
      <c r="B40" s="652" t="s">
        <v>149</v>
      </c>
      <c r="C40" s="652" t="s">
        <v>150</v>
      </c>
      <c r="D40" s="977">
        <v>1963.509</v>
      </c>
      <c r="E40" s="653">
        <v>2296.1369999999997</v>
      </c>
      <c r="F40" s="654">
        <f t="shared" si="0"/>
        <v>-0.14486417840050472</v>
      </c>
      <c r="G40" s="975">
        <v>20616.896000000001</v>
      </c>
      <c r="H40" s="1426">
        <v>24109.438500000004</v>
      </c>
      <c r="I40" s="89"/>
      <c r="J40" s="65"/>
      <c r="K40" s="65"/>
    </row>
    <row r="41" spans="1:19" ht="12" customHeight="1">
      <c r="A41" s="1628"/>
      <c r="B41" s="652" t="s">
        <v>151</v>
      </c>
      <c r="C41" s="652" t="s">
        <v>152</v>
      </c>
      <c r="D41" s="977">
        <v>0</v>
      </c>
      <c r="E41" s="653">
        <v>0</v>
      </c>
      <c r="F41" s="655" t="e">
        <f t="shared" si="0"/>
        <v>#DIV/0!</v>
      </c>
      <c r="G41" s="975">
        <v>0</v>
      </c>
      <c r="H41" s="1426">
        <v>0</v>
      </c>
      <c r="I41" s="63"/>
      <c r="J41" s="65"/>
      <c r="K41" s="65"/>
    </row>
    <row r="42" spans="1:19" ht="12" customHeight="1">
      <c r="A42" s="1628"/>
      <c r="B42" s="652" t="s">
        <v>153</v>
      </c>
      <c r="C42" s="652" t="s">
        <v>154</v>
      </c>
      <c r="D42" s="977">
        <v>0</v>
      </c>
      <c r="E42" s="653">
        <v>0</v>
      </c>
      <c r="F42" s="655" t="e">
        <f t="shared" si="0"/>
        <v>#DIV/0!</v>
      </c>
      <c r="G42" s="975">
        <v>0</v>
      </c>
      <c r="H42" s="1426">
        <v>0</v>
      </c>
      <c r="I42" s="63"/>
      <c r="J42" s="65"/>
      <c r="K42" s="65"/>
    </row>
    <row r="43" spans="1:19" ht="12" customHeight="1">
      <c r="A43" s="1628"/>
      <c r="B43" s="652" t="s">
        <v>155</v>
      </c>
      <c r="C43" s="652" t="s">
        <v>156</v>
      </c>
      <c r="D43" s="977">
        <v>0</v>
      </c>
      <c r="E43" s="653">
        <v>0</v>
      </c>
      <c r="F43" s="655" t="e">
        <f t="shared" si="0"/>
        <v>#DIV/0!</v>
      </c>
      <c r="G43" s="975">
        <v>0</v>
      </c>
      <c r="H43" s="1426">
        <v>0</v>
      </c>
      <c r="I43" s="63"/>
      <c r="J43" s="65"/>
      <c r="K43" s="65"/>
      <c r="L43" s="109"/>
    </row>
    <row r="44" spans="1:19" ht="12" customHeight="1">
      <c r="A44" s="1628"/>
      <c r="B44" s="652" t="s">
        <v>157</v>
      </c>
      <c r="C44" s="652" t="s">
        <v>158</v>
      </c>
      <c r="D44" s="977">
        <v>2200.8000000000002</v>
      </c>
      <c r="E44" s="653">
        <v>2164.4</v>
      </c>
      <c r="F44" s="654">
        <f t="shared" si="0"/>
        <v>1.6817593790426948E-2</v>
      </c>
      <c r="G44" s="975">
        <v>9366.1</v>
      </c>
      <c r="H44" s="1426">
        <v>9742.5999999999985</v>
      </c>
      <c r="I44" s="63"/>
      <c r="J44" s="65"/>
      <c r="K44" s="65"/>
      <c r="L44" s="109"/>
    </row>
    <row r="45" spans="1:19" ht="12" customHeight="1">
      <c r="A45" s="1628"/>
      <c r="B45" s="652" t="s">
        <v>159</v>
      </c>
      <c r="C45" s="652" t="s">
        <v>160</v>
      </c>
      <c r="D45" s="977">
        <v>0</v>
      </c>
      <c r="E45" s="653">
        <v>0</v>
      </c>
      <c r="F45" s="655" t="e">
        <f t="shared" si="0"/>
        <v>#DIV/0!</v>
      </c>
      <c r="G45" s="975">
        <v>0</v>
      </c>
      <c r="H45" s="1426">
        <v>0</v>
      </c>
      <c r="I45" s="63"/>
      <c r="J45" s="65"/>
      <c r="K45" s="65"/>
      <c r="L45" s="109"/>
    </row>
    <row r="46" spans="1:19" ht="12" customHeight="1">
      <c r="A46" s="1628"/>
      <c r="B46" s="652" t="s">
        <v>161</v>
      </c>
      <c r="C46" s="652" t="s">
        <v>162</v>
      </c>
      <c r="D46" s="977">
        <v>0</v>
      </c>
      <c r="E46" s="653">
        <v>0</v>
      </c>
      <c r="F46" s="655" t="e">
        <f>(D46-E46)/E46</f>
        <v>#DIV/0!</v>
      </c>
      <c r="G46" s="975">
        <v>0</v>
      </c>
      <c r="H46" s="1426">
        <v>0</v>
      </c>
      <c r="J46" s="65"/>
      <c r="K46" s="65"/>
    </row>
    <row r="47" spans="1:19" ht="12" customHeight="1">
      <c r="A47" s="1628"/>
      <c r="B47" s="652" t="s">
        <v>514</v>
      </c>
      <c r="C47" s="652" t="s">
        <v>516</v>
      </c>
      <c r="D47" s="977">
        <v>0</v>
      </c>
      <c r="E47" s="653">
        <v>0</v>
      </c>
      <c r="F47" s="655" t="e">
        <f>(D47-E47)/E47</f>
        <v>#DIV/0!</v>
      </c>
      <c r="G47" s="975">
        <v>0</v>
      </c>
      <c r="H47" s="1426">
        <v>0</v>
      </c>
      <c r="J47" s="65"/>
      <c r="K47" s="65"/>
    </row>
    <row r="48" spans="1:19" ht="12" customHeight="1">
      <c r="A48" s="1628"/>
      <c r="B48" s="652" t="s">
        <v>163</v>
      </c>
      <c r="C48" s="652" t="s">
        <v>164</v>
      </c>
      <c r="D48" s="977">
        <v>479.11199999999997</v>
      </c>
      <c r="E48" s="653">
        <v>520.35099999999989</v>
      </c>
      <c r="F48" s="654">
        <f t="shared" si="0"/>
        <v>-7.9252273945855642E-2</v>
      </c>
      <c r="G48" s="975">
        <v>4877.536000000001</v>
      </c>
      <c r="H48" s="1426">
        <v>5313.6490000000003</v>
      </c>
      <c r="J48" s="65"/>
      <c r="K48" s="65"/>
    </row>
    <row r="49" spans="1:13" ht="12" customHeight="1">
      <c r="A49" s="1628"/>
      <c r="B49" s="652" t="s">
        <v>515</v>
      </c>
      <c r="C49" s="652" t="s">
        <v>517</v>
      </c>
      <c r="D49" s="977">
        <v>0</v>
      </c>
      <c r="E49" s="653">
        <v>0</v>
      </c>
      <c r="F49" s="655" t="e">
        <f t="shared" si="0"/>
        <v>#DIV/0!</v>
      </c>
      <c r="G49" s="975">
        <v>0</v>
      </c>
      <c r="H49" s="1426">
        <v>0</v>
      </c>
      <c r="J49" s="65"/>
      <c r="K49" s="65"/>
    </row>
    <row r="50" spans="1:13" ht="12" customHeight="1">
      <c r="A50" s="1628"/>
      <c r="B50" s="652" t="s">
        <v>165</v>
      </c>
      <c r="C50" s="652" t="s">
        <v>166</v>
      </c>
      <c r="D50" s="977">
        <v>0</v>
      </c>
      <c r="E50" s="653">
        <v>0</v>
      </c>
      <c r="F50" s="655" t="e">
        <f t="shared" si="0"/>
        <v>#DIV/0!</v>
      </c>
      <c r="G50" s="975">
        <v>0</v>
      </c>
      <c r="H50" s="1426">
        <v>0</v>
      </c>
      <c r="J50" s="65"/>
      <c r="K50" s="65"/>
    </row>
    <row r="51" spans="1:13" ht="12" customHeight="1">
      <c r="A51" s="1628"/>
      <c r="B51" s="805" t="s">
        <v>167</v>
      </c>
      <c r="C51" s="805" t="s">
        <v>168</v>
      </c>
      <c r="D51" s="1106">
        <f>D38+D39+D40+D48</f>
        <v>2442.6210000000001</v>
      </c>
      <c r="E51" s="1107">
        <f>E38+E39+E40+E48</f>
        <v>2816.4879999999994</v>
      </c>
      <c r="F51" s="794">
        <f t="shared" ref="F51:F52" si="2">(D51-E51)/E51</f>
        <v>-0.13274226625499536</v>
      </c>
      <c r="G51" s="1108">
        <f>G38+G39+G40+G48</f>
        <v>25494.432000000001</v>
      </c>
      <c r="H51" s="1109">
        <f>H38+H39+H40+H48</f>
        <v>29423.087500000005</v>
      </c>
      <c r="J51" s="65"/>
      <c r="K51" s="65"/>
    </row>
    <row r="52" spans="1:13" ht="12" customHeight="1">
      <c r="A52" s="1629"/>
      <c r="B52" s="1091" t="s">
        <v>169</v>
      </c>
      <c r="C52" s="1091" t="s">
        <v>137</v>
      </c>
      <c r="D52" s="1110">
        <f>SUM(D38:D50)</f>
        <v>4643.4210000000003</v>
      </c>
      <c r="E52" s="1111">
        <f>SUM(E38:E50)</f>
        <v>4980.8879999999999</v>
      </c>
      <c r="F52" s="1112">
        <f t="shared" si="2"/>
        <v>-6.7752376684639293E-2</v>
      </c>
      <c r="G52" s="1113">
        <f>SUM(G38:G50)</f>
        <v>34860.531999999999</v>
      </c>
      <c r="H52" s="1114">
        <f>SUM(H38:H50)</f>
        <v>39165.6875</v>
      </c>
      <c r="J52" s="65"/>
      <c r="K52" s="65"/>
    </row>
    <row r="53" spans="1:13" ht="12" customHeight="1">
      <c r="A53" s="1625" t="s">
        <v>73</v>
      </c>
      <c r="B53" s="649" t="s">
        <v>145</v>
      </c>
      <c r="C53" s="649" t="s">
        <v>146</v>
      </c>
      <c r="D53" s="976">
        <v>2603.2169999999951</v>
      </c>
      <c r="E53" s="650">
        <v>8395.2150541510091</v>
      </c>
      <c r="F53" s="631">
        <f t="shared" si="0"/>
        <v>-0.6899165794790646</v>
      </c>
      <c r="G53" s="974">
        <v>29340.739999999903</v>
      </c>
      <c r="H53" s="651">
        <v>95315.745439315462</v>
      </c>
      <c r="J53" s="65"/>
      <c r="K53" s="65"/>
    </row>
    <row r="54" spans="1:13" ht="12" customHeight="1">
      <c r="A54" s="1628"/>
      <c r="B54" s="652" t="s">
        <v>147</v>
      </c>
      <c r="C54" s="652" t="s">
        <v>148</v>
      </c>
      <c r="D54" s="977">
        <v>0</v>
      </c>
      <c r="E54" s="653">
        <v>0</v>
      </c>
      <c r="F54" s="655" t="e">
        <f t="shared" si="0"/>
        <v>#DIV/0!</v>
      </c>
      <c r="G54" s="975">
        <v>0</v>
      </c>
      <c r="H54" s="1426">
        <v>0</v>
      </c>
      <c r="J54" s="65"/>
      <c r="K54" s="65"/>
    </row>
    <row r="55" spans="1:13" ht="12" customHeight="1">
      <c r="A55" s="1628"/>
      <c r="B55" s="652" t="s">
        <v>149</v>
      </c>
      <c r="C55" s="652" t="s">
        <v>150</v>
      </c>
      <c r="D55" s="977">
        <v>3.0000000000001137E-3</v>
      </c>
      <c r="E55" s="653">
        <v>0</v>
      </c>
      <c r="F55" s="655" t="e">
        <f t="shared" si="0"/>
        <v>#DIV/0!</v>
      </c>
      <c r="G55" s="975">
        <v>0</v>
      </c>
      <c r="H55" s="1426">
        <v>0</v>
      </c>
      <c r="J55" s="65"/>
      <c r="K55" s="65"/>
    </row>
    <row r="56" spans="1:13" s="67" customFormat="1" ht="12" customHeight="1">
      <c r="A56" s="1628"/>
      <c r="B56" s="652" t="s">
        <v>151</v>
      </c>
      <c r="C56" s="652" t="s">
        <v>152</v>
      </c>
      <c r="D56" s="977">
        <v>0</v>
      </c>
      <c r="E56" s="653">
        <v>0</v>
      </c>
      <c r="F56" s="655" t="e">
        <f t="shared" si="0"/>
        <v>#DIV/0!</v>
      </c>
      <c r="G56" s="975">
        <v>0</v>
      </c>
      <c r="H56" s="1426">
        <v>0</v>
      </c>
      <c r="J56" s="65"/>
      <c r="K56" s="65"/>
      <c r="L56" s="66"/>
      <c r="M56" s="66"/>
    </row>
    <row r="57" spans="1:13" s="67" customFormat="1" ht="12" customHeight="1">
      <c r="A57" s="1628"/>
      <c r="B57" s="652" t="s">
        <v>153</v>
      </c>
      <c r="C57" s="652" t="s">
        <v>154</v>
      </c>
      <c r="D57" s="977">
        <v>0</v>
      </c>
      <c r="E57" s="653">
        <v>0</v>
      </c>
      <c r="F57" s="655" t="e">
        <f t="shared" si="0"/>
        <v>#DIV/0!</v>
      </c>
      <c r="G57" s="975">
        <v>0</v>
      </c>
      <c r="H57" s="1426">
        <v>0</v>
      </c>
      <c r="J57" s="65"/>
      <c r="K57" s="65"/>
      <c r="L57" s="66"/>
      <c r="M57" s="66"/>
    </row>
    <row r="58" spans="1:13" s="67" customFormat="1" ht="12" customHeight="1">
      <c r="A58" s="1628"/>
      <c r="B58" s="652" t="s">
        <v>155</v>
      </c>
      <c r="C58" s="652" t="s">
        <v>156</v>
      </c>
      <c r="D58" s="977">
        <v>0</v>
      </c>
      <c r="E58" s="653">
        <v>0</v>
      </c>
      <c r="F58" s="655" t="e">
        <f t="shared" si="0"/>
        <v>#DIV/0!</v>
      </c>
      <c r="G58" s="975">
        <v>0</v>
      </c>
      <c r="H58" s="1426">
        <v>0</v>
      </c>
      <c r="J58" s="65"/>
      <c r="K58" s="65"/>
      <c r="L58" s="66"/>
      <c r="M58" s="66"/>
    </row>
    <row r="59" spans="1:13" s="67" customFormat="1" ht="12" customHeight="1">
      <c r="A59" s="1628"/>
      <c r="B59" s="652" t="s">
        <v>157</v>
      </c>
      <c r="C59" s="652" t="s">
        <v>158</v>
      </c>
      <c r="D59" s="977">
        <v>0</v>
      </c>
      <c r="E59" s="653">
        <v>0</v>
      </c>
      <c r="F59" s="655" t="e">
        <f t="shared" si="0"/>
        <v>#DIV/0!</v>
      </c>
      <c r="G59" s="975">
        <v>1.5631940186722204E-13</v>
      </c>
      <c r="H59" s="1426">
        <v>0</v>
      </c>
      <c r="J59" s="65"/>
      <c r="K59" s="65"/>
      <c r="L59" s="66"/>
      <c r="M59" s="66"/>
    </row>
    <row r="60" spans="1:13" s="67" customFormat="1" ht="12" customHeight="1">
      <c r="A60" s="1628"/>
      <c r="B60" s="652" t="s">
        <v>159</v>
      </c>
      <c r="C60" s="652" t="s">
        <v>160</v>
      </c>
      <c r="D60" s="977">
        <v>0</v>
      </c>
      <c r="E60" s="653">
        <v>0</v>
      </c>
      <c r="F60" s="655" t="e">
        <f t="shared" si="0"/>
        <v>#DIV/0!</v>
      </c>
      <c r="G60" s="975">
        <v>0</v>
      </c>
      <c r="H60" s="1426">
        <v>0</v>
      </c>
      <c r="J60" s="65"/>
      <c r="K60" s="65"/>
      <c r="L60" s="66"/>
      <c r="M60" s="66"/>
    </row>
    <row r="61" spans="1:13" s="67" customFormat="1" ht="12" customHeight="1">
      <c r="A61" s="1628"/>
      <c r="B61" s="652" t="s">
        <v>161</v>
      </c>
      <c r="C61" s="652" t="s">
        <v>162</v>
      </c>
      <c r="D61" s="977">
        <v>0</v>
      </c>
      <c r="E61" s="653">
        <v>0</v>
      </c>
      <c r="F61" s="655" t="e">
        <f t="shared" si="0"/>
        <v>#DIV/0!</v>
      </c>
      <c r="G61" s="975">
        <v>0</v>
      </c>
      <c r="H61" s="1426">
        <v>0</v>
      </c>
      <c r="J61" s="65"/>
      <c r="K61" s="65"/>
      <c r="L61" s="66"/>
      <c r="M61" s="66"/>
    </row>
    <row r="62" spans="1:13" s="67" customFormat="1" ht="12" customHeight="1">
      <c r="A62" s="1628"/>
      <c r="B62" s="652" t="s">
        <v>514</v>
      </c>
      <c r="C62" s="652" t="s">
        <v>516</v>
      </c>
      <c r="D62" s="977">
        <v>0</v>
      </c>
      <c r="E62" s="653">
        <v>0</v>
      </c>
      <c r="F62" s="655" t="e">
        <f t="shared" si="0"/>
        <v>#DIV/0!</v>
      </c>
      <c r="G62" s="975">
        <v>0</v>
      </c>
      <c r="H62" s="1426">
        <v>0</v>
      </c>
      <c r="J62" s="65"/>
      <c r="K62" s="65"/>
      <c r="L62" s="66"/>
      <c r="M62" s="66"/>
    </row>
    <row r="63" spans="1:13" s="67" customFormat="1" ht="12" customHeight="1">
      <c r="A63" s="1628"/>
      <c r="B63" s="652" t="s">
        <v>163</v>
      </c>
      <c r="C63" s="652" t="s">
        <v>164</v>
      </c>
      <c r="D63" s="977">
        <v>-8.2000000000001947</v>
      </c>
      <c r="E63" s="653">
        <v>0.20999999999991559</v>
      </c>
      <c r="F63" s="655">
        <f t="shared" si="0"/>
        <v>-40.047619047635671</v>
      </c>
      <c r="G63" s="975">
        <v>-81.488999999997759</v>
      </c>
      <c r="H63" s="1426">
        <v>4.3439684419975038</v>
      </c>
      <c r="J63" s="65"/>
      <c r="K63" s="65"/>
      <c r="L63" s="66"/>
      <c r="M63" s="66"/>
    </row>
    <row r="64" spans="1:13" s="67" customFormat="1" ht="12" customHeight="1">
      <c r="A64" s="1628"/>
      <c r="B64" s="652" t="s">
        <v>515</v>
      </c>
      <c r="C64" s="652" t="s">
        <v>517</v>
      </c>
      <c r="D64" s="977">
        <v>0</v>
      </c>
      <c r="E64" s="653">
        <v>0</v>
      </c>
      <c r="F64" s="655" t="e">
        <f t="shared" si="0"/>
        <v>#DIV/0!</v>
      </c>
      <c r="G64" s="975">
        <v>0</v>
      </c>
      <c r="H64" s="1426">
        <v>0</v>
      </c>
      <c r="J64" s="65"/>
      <c r="K64" s="65"/>
      <c r="L64" s="66"/>
      <c r="M64" s="66"/>
    </row>
    <row r="65" spans="1:13" s="67" customFormat="1" ht="12" customHeight="1">
      <c r="A65" s="1628"/>
      <c r="B65" s="652" t="s">
        <v>165</v>
      </c>
      <c r="C65" s="652" t="s">
        <v>166</v>
      </c>
      <c r="D65" s="977">
        <v>0</v>
      </c>
      <c r="E65" s="653">
        <v>0</v>
      </c>
      <c r="F65" s="655" t="e">
        <f t="shared" si="0"/>
        <v>#DIV/0!</v>
      </c>
      <c r="G65" s="975">
        <v>0</v>
      </c>
      <c r="H65" s="1426">
        <v>0</v>
      </c>
      <c r="J65" s="65"/>
      <c r="K65" s="65"/>
      <c r="L65" s="66"/>
      <c r="M65" s="66"/>
    </row>
    <row r="66" spans="1:13" s="67" customFormat="1" ht="12" customHeight="1">
      <c r="A66" s="1628"/>
      <c r="B66" s="805" t="s">
        <v>167</v>
      </c>
      <c r="C66" s="805" t="s">
        <v>168</v>
      </c>
      <c r="D66" s="1106">
        <f>D53+D54+D55+D63</f>
        <v>2595.019999999995</v>
      </c>
      <c r="E66" s="1107">
        <f>E53+E54+E55+E63</f>
        <v>8395.4250541510082</v>
      </c>
      <c r="F66" s="794">
        <f t="shared" ref="F66:F67" si="3">(D66-E66)/E66</f>
        <v>-0.69090070088626165</v>
      </c>
      <c r="G66" s="1108">
        <f>G53+G54+G55+G63</f>
        <v>29259.250999999906</v>
      </c>
      <c r="H66" s="1109">
        <f>H53+H54+H55+H63</f>
        <v>95320.089407757463</v>
      </c>
      <c r="J66" s="65"/>
      <c r="K66" s="65"/>
      <c r="L66" s="66"/>
      <c r="M66" s="66"/>
    </row>
    <row r="67" spans="1:13" s="67" customFormat="1" ht="12" customHeight="1">
      <c r="A67" s="1629"/>
      <c r="B67" s="1091" t="s">
        <v>169</v>
      </c>
      <c r="C67" s="1091" t="s">
        <v>137</v>
      </c>
      <c r="D67" s="1110">
        <f>SUM(D53:D65)</f>
        <v>2595.019999999995</v>
      </c>
      <c r="E67" s="1111">
        <f>SUM(E53:E65)</f>
        <v>8395.4250541510082</v>
      </c>
      <c r="F67" s="1112">
        <f t="shared" si="3"/>
        <v>-0.69090070088626165</v>
      </c>
      <c r="G67" s="1113">
        <f>SUM(G53:G65)</f>
        <v>29259.250999999906</v>
      </c>
      <c r="H67" s="1114">
        <f>SUM(H53:H65)</f>
        <v>95320.089407757463</v>
      </c>
      <c r="J67" s="65"/>
      <c r="K67" s="65"/>
      <c r="L67" s="66"/>
      <c r="M67" s="66"/>
    </row>
    <row r="68" spans="1:13" s="67" customFormat="1" ht="9.9499999999999993" customHeight="1">
      <c r="A68" s="86"/>
      <c r="B68" s="575"/>
      <c r="C68" s="86"/>
      <c r="D68" s="86"/>
      <c r="E68" s="86"/>
      <c r="F68" s="86"/>
      <c r="G68" s="86"/>
      <c r="H68" s="86"/>
      <c r="J68" s="66"/>
      <c r="K68" s="66"/>
      <c r="L68" s="66"/>
      <c r="M68" s="66"/>
    </row>
    <row r="69" spans="1:13" s="67" customFormat="1" ht="16.5" customHeight="1">
      <c r="B69" s="86"/>
      <c r="C69" s="86"/>
      <c r="D69" s="1391"/>
      <c r="E69" s="86"/>
      <c r="F69" s="86"/>
      <c r="G69" s="86"/>
      <c r="H69" s="86"/>
      <c r="J69" s="66"/>
      <c r="K69" s="66"/>
      <c r="L69" s="66"/>
      <c r="M69" s="66"/>
    </row>
    <row r="70" spans="1:13" s="67" customFormat="1" ht="9.9499999999999993" customHeight="1">
      <c r="A70" s="86"/>
      <c r="B70" s="86"/>
      <c r="C70" s="86"/>
      <c r="D70" s="86"/>
      <c r="E70" s="86"/>
      <c r="F70" s="86"/>
      <c r="G70" s="86"/>
      <c r="H70" s="86"/>
      <c r="J70" s="66"/>
      <c r="K70" s="66"/>
      <c r="L70" s="66"/>
      <c r="M70" s="66"/>
    </row>
    <row r="71" spans="1:13" s="67" customFormat="1" ht="9.9499999999999993" customHeight="1">
      <c r="A71" s="75"/>
      <c r="B71" s="75"/>
      <c r="C71" s="75"/>
      <c r="D71" s="75"/>
      <c r="E71" s="75"/>
      <c r="F71" s="75"/>
      <c r="G71" s="75"/>
      <c r="H71" s="75"/>
      <c r="J71" s="66"/>
      <c r="K71" s="66"/>
      <c r="L71" s="66"/>
      <c r="M71" s="66"/>
    </row>
    <row r="72" spans="1:13" s="67" customFormat="1" ht="9.9499999999999993" customHeight="1">
      <c r="J72" s="66"/>
      <c r="K72" s="66"/>
      <c r="L72" s="66"/>
      <c r="M72" s="66"/>
    </row>
    <row r="73" spans="1:13" s="67" customFormat="1" ht="18" customHeight="1">
      <c r="A73" s="1616"/>
      <c r="B73" s="1616"/>
      <c r="C73" s="1616"/>
      <c r="D73" s="1616"/>
      <c r="E73" s="1616"/>
      <c r="F73" s="1616"/>
      <c r="G73" s="1616"/>
      <c r="H73" s="1616"/>
      <c r="J73" s="66"/>
      <c r="K73" s="66"/>
      <c r="L73" s="66"/>
      <c r="M73" s="66"/>
    </row>
    <row r="74" spans="1:13" ht="14.25" customHeight="1">
      <c r="A74" s="1616"/>
      <c r="B74" s="1616"/>
      <c r="C74" s="1616"/>
      <c r="D74" s="1616"/>
      <c r="E74" s="1616"/>
      <c r="F74" s="1616"/>
      <c r="G74" s="1616"/>
      <c r="H74" s="1616"/>
    </row>
    <row r="75" spans="1:13">
      <c r="A75" s="75"/>
      <c r="B75" s="75"/>
      <c r="C75" s="75"/>
      <c r="D75" s="75"/>
      <c r="E75" s="75"/>
      <c r="F75" s="75"/>
      <c r="G75" s="75"/>
      <c r="H75" s="75"/>
    </row>
  </sheetData>
  <mergeCells count="14">
    <mergeCell ref="C6:C7"/>
    <mergeCell ref="A73:H74"/>
    <mergeCell ref="A1:H1"/>
    <mergeCell ref="M38:S38"/>
    <mergeCell ref="D6:E6"/>
    <mergeCell ref="G6:H6"/>
    <mergeCell ref="A3:G3"/>
    <mergeCell ref="A5:H5"/>
    <mergeCell ref="F6:F7"/>
    <mergeCell ref="A8:A22"/>
    <mergeCell ref="A23:A37"/>
    <mergeCell ref="A38:A52"/>
    <mergeCell ref="A53:A67"/>
    <mergeCell ref="B6:B7"/>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dimension ref="A1:U44"/>
  <sheetViews>
    <sheetView showGridLines="0" zoomScaleNormal="100" zoomScaleSheetLayoutView="100" workbookViewId="0"/>
  </sheetViews>
  <sheetFormatPr defaultRowHeight="12.75"/>
  <cols>
    <col min="1" max="1" width="12.5703125" style="66" customWidth="1"/>
    <col min="2" max="10" width="13.7109375" style="66" customWidth="1"/>
    <col min="11" max="11" width="16.7109375" style="67" customWidth="1"/>
    <col min="12" max="242" width="9.140625" style="66"/>
    <col min="243" max="243" width="20.7109375" style="66" customWidth="1"/>
    <col min="244" max="253" width="10.7109375" style="66" customWidth="1"/>
    <col min="254" max="255" width="2.7109375" style="66" customWidth="1"/>
    <col min="256" max="498" width="9.140625" style="66"/>
    <col min="499" max="499" width="20.7109375" style="66" customWidth="1"/>
    <col min="500" max="509" width="10.7109375" style="66" customWidth="1"/>
    <col min="510" max="511" width="2.7109375" style="66" customWidth="1"/>
    <col min="512" max="754" width="9.140625" style="66"/>
    <col min="755" max="755" width="20.7109375" style="66" customWidth="1"/>
    <col min="756" max="765" width="10.7109375" style="66" customWidth="1"/>
    <col min="766" max="767" width="2.7109375" style="66" customWidth="1"/>
    <col min="768" max="1010" width="9.140625" style="66"/>
    <col min="1011" max="1011" width="20.7109375" style="66" customWidth="1"/>
    <col min="1012" max="1021" width="10.7109375" style="66" customWidth="1"/>
    <col min="1022" max="1023" width="2.7109375" style="66" customWidth="1"/>
    <col min="1024" max="1266" width="9.140625" style="66"/>
    <col min="1267" max="1267" width="20.7109375" style="66" customWidth="1"/>
    <col min="1268" max="1277" width="10.7109375" style="66" customWidth="1"/>
    <col min="1278" max="1279" width="2.7109375" style="66" customWidth="1"/>
    <col min="1280" max="1522" width="9.140625" style="66"/>
    <col min="1523" max="1523" width="20.7109375" style="66" customWidth="1"/>
    <col min="1524" max="1533" width="10.7109375" style="66" customWidth="1"/>
    <col min="1534" max="1535" width="2.7109375" style="66" customWidth="1"/>
    <col min="1536" max="1778" width="9.140625" style="66"/>
    <col min="1779" max="1779" width="20.7109375" style="66" customWidth="1"/>
    <col min="1780" max="1789" width="10.7109375" style="66" customWidth="1"/>
    <col min="1790" max="1791" width="2.7109375" style="66" customWidth="1"/>
    <col min="1792" max="2034" width="9.140625" style="66"/>
    <col min="2035" max="2035" width="20.7109375" style="66" customWidth="1"/>
    <col min="2036" max="2045" width="10.7109375" style="66" customWidth="1"/>
    <col min="2046" max="2047" width="2.7109375" style="66" customWidth="1"/>
    <col min="2048" max="2290" width="9.140625" style="66"/>
    <col min="2291" max="2291" width="20.7109375" style="66" customWidth="1"/>
    <col min="2292" max="2301" width="10.7109375" style="66" customWidth="1"/>
    <col min="2302" max="2303" width="2.7109375" style="66" customWidth="1"/>
    <col min="2304" max="2546" width="9.140625" style="66"/>
    <col min="2547" max="2547" width="20.7109375" style="66" customWidth="1"/>
    <col min="2548" max="2557" width="10.7109375" style="66" customWidth="1"/>
    <col min="2558" max="2559" width="2.7109375" style="66" customWidth="1"/>
    <col min="2560" max="2802" width="9.140625" style="66"/>
    <col min="2803" max="2803" width="20.7109375" style="66" customWidth="1"/>
    <col min="2804" max="2813" width="10.7109375" style="66" customWidth="1"/>
    <col min="2814" max="2815" width="2.7109375" style="66" customWidth="1"/>
    <col min="2816" max="3058" width="9.140625" style="66"/>
    <col min="3059" max="3059" width="20.7109375" style="66" customWidth="1"/>
    <col min="3060" max="3069" width="10.7109375" style="66" customWidth="1"/>
    <col min="3070" max="3071" width="2.7109375" style="66" customWidth="1"/>
    <col min="3072" max="3314" width="9.140625" style="66"/>
    <col min="3315" max="3315" width="20.7109375" style="66" customWidth="1"/>
    <col min="3316" max="3325" width="10.7109375" style="66" customWidth="1"/>
    <col min="3326" max="3327" width="2.7109375" style="66" customWidth="1"/>
    <col min="3328" max="3570" width="9.140625" style="66"/>
    <col min="3571" max="3571" width="20.7109375" style="66" customWidth="1"/>
    <col min="3572" max="3581" width="10.7109375" style="66" customWidth="1"/>
    <col min="3582" max="3583" width="2.7109375" style="66" customWidth="1"/>
    <col min="3584" max="3826" width="9.140625" style="66"/>
    <col min="3827" max="3827" width="20.7109375" style="66" customWidth="1"/>
    <col min="3828" max="3837" width="10.7109375" style="66" customWidth="1"/>
    <col min="3838" max="3839" width="2.7109375" style="66" customWidth="1"/>
    <col min="3840" max="4082" width="9.140625" style="66"/>
    <col min="4083" max="4083" width="20.7109375" style="66" customWidth="1"/>
    <col min="4084" max="4093" width="10.7109375" style="66" customWidth="1"/>
    <col min="4094" max="4095" width="2.7109375" style="66" customWidth="1"/>
    <col min="4096" max="4338" width="9.140625" style="66"/>
    <col min="4339" max="4339" width="20.7109375" style="66" customWidth="1"/>
    <col min="4340" max="4349" width="10.7109375" style="66" customWidth="1"/>
    <col min="4350" max="4351" width="2.7109375" style="66" customWidth="1"/>
    <col min="4352" max="4594" width="9.140625" style="66"/>
    <col min="4595" max="4595" width="20.7109375" style="66" customWidth="1"/>
    <col min="4596" max="4605" width="10.7109375" style="66" customWidth="1"/>
    <col min="4606" max="4607" width="2.7109375" style="66" customWidth="1"/>
    <col min="4608" max="4850" width="9.140625" style="66"/>
    <col min="4851" max="4851" width="20.7109375" style="66" customWidth="1"/>
    <col min="4852" max="4861" width="10.7109375" style="66" customWidth="1"/>
    <col min="4862" max="4863" width="2.7109375" style="66" customWidth="1"/>
    <col min="4864" max="5106" width="9.140625" style="66"/>
    <col min="5107" max="5107" width="20.7109375" style="66" customWidth="1"/>
    <col min="5108" max="5117" width="10.7109375" style="66" customWidth="1"/>
    <col min="5118" max="5119" width="2.7109375" style="66" customWidth="1"/>
    <col min="5120" max="5362" width="9.140625" style="66"/>
    <col min="5363" max="5363" width="20.7109375" style="66" customWidth="1"/>
    <col min="5364" max="5373" width="10.7109375" style="66" customWidth="1"/>
    <col min="5374" max="5375" width="2.7109375" style="66" customWidth="1"/>
    <col min="5376" max="5618" width="9.140625" style="66"/>
    <col min="5619" max="5619" width="20.7109375" style="66" customWidth="1"/>
    <col min="5620" max="5629" width="10.7109375" style="66" customWidth="1"/>
    <col min="5630" max="5631" width="2.7109375" style="66" customWidth="1"/>
    <col min="5632" max="5874" width="9.140625" style="66"/>
    <col min="5875" max="5875" width="20.7109375" style="66" customWidth="1"/>
    <col min="5876" max="5885" width="10.7109375" style="66" customWidth="1"/>
    <col min="5886" max="5887" width="2.7109375" style="66" customWidth="1"/>
    <col min="5888" max="6130" width="9.140625" style="66"/>
    <col min="6131" max="6131" width="20.7109375" style="66" customWidth="1"/>
    <col min="6132" max="6141" width="10.7109375" style="66" customWidth="1"/>
    <col min="6142" max="6143" width="2.7109375" style="66" customWidth="1"/>
    <col min="6144" max="6386" width="9.140625" style="66"/>
    <col min="6387" max="6387" width="20.7109375" style="66" customWidth="1"/>
    <col min="6388" max="6397" width="10.7109375" style="66" customWidth="1"/>
    <col min="6398" max="6399" width="2.7109375" style="66" customWidth="1"/>
    <col min="6400" max="6642" width="9.140625" style="66"/>
    <col min="6643" max="6643" width="20.7109375" style="66" customWidth="1"/>
    <col min="6644" max="6653" width="10.7109375" style="66" customWidth="1"/>
    <col min="6654" max="6655" width="2.7109375" style="66" customWidth="1"/>
    <col min="6656" max="6898" width="9.140625" style="66"/>
    <col min="6899" max="6899" width="20.7109375" style="66" customWidth="1"/>
    <col min="6900" max="6909" width="10.7109375" style="66" customWidth="1"/>
    <col min="6910" max="6911" width="2.7109375" style="66" customWidth="1"/>
    <col min="6912" max="7154" width="9.140625" style="66"/>
    <col min="7155" max="7155" width="20.7109375" style="66" customWidth="1"/>
    <col min="7156" max="7165" width="10.7109375" style="66" customWidth="1"/>
    <col min="7166" max="7167" width="2.7109375" style="66" customWidth="1"/>
    <col min="7168" max="7410" width="9.140625" style="66"/>
    <col min="7411" max="7411" width="20.7109375" style="66" customWidth="1"/>
    <col min="7412" max="7421" width="10.7109375" style="66" customWidth="1"/>
    <col min="7422" max="7423" width="2.7109375" style="66" customWidth="1"/>
    <col min="7424" max="7666" width="9.140625" style="66"/>
    <col min="7667" max="7667" width="20.7109375" style="66" customWidth="1"/>
    <col min="7668" max="7677" width="10.7109375" style="66" customWidth="1"/>
    <col min="7678" max="7679" width="2.7109375" style="66" customWidth="1"/>
    <col min="7680" max="7922" width="9.140625" style="66"/>
    <col min="7923" max="7923" width="20.7109375" style="66" customWidth="1"/>
    <col min="7924" max="7933" width="10.7109375" style="66" customWidth="1"/>
    <col min="7934" max="7935" width="2.7109375" style="66" customWidth="1"/>
    <col min="7936" max="8178" width="9.140625" style="66"/>
    <col min="8179" max="8179" width="20.7109375" style="66" customWidth="1"/>
    <col min="8180" max="8189" width="10.7109375" style="66" customWidth="1"/>
    <col min="8190" max="8191" width="2.7109375" style="66" customWidth="1"/>
    <col min="8192" max="8434" width="9.140625" style="66"/>
    <col min="8435" max="8435" width="20.7109375" style="66" customWidth="1"/>
    <col min="8436" max="8445" width="10.7109375" style="66" customWidth="1"/>
    <col min="8446" max="8447" width="2.7109375" style="66" customWidth="1"/>
    <col min="8448" max="8690" width="9.140625" style="66"/>
    <col min="8691" max="8691" width="20.7109375" style="66" customWidth="1"/>
    <col min="8692" max="8701" width="10.7109375" style="66" customWidth="1"/>
    <col min="8702" max="8703" width="2.7109375" style="66" customWidth="1"/>
    <col min="8704" max="8946" width="9.140625" style="66"/>
    <col min="8947" max="8947" width="20.7109375" style="66" customWidth="1"/>
    <col min="8948" max="8957" width="10.7109375" style="66" customWidth="1"/>
    <col min="8958" max="8959" width="2.7109375" style="66" customWidth="1"/>
    <col min="8960" max="9202" width="9.140625" style="66"/>
    <col min="9203" max="9203" width="20.7109375" style="66" customWidth="1"/>
    <col min="9204" max="9213" width="10.7109375" style="66" customWidth="1"/>
    <col min="9214" max="9215" width="2.7109375" style="66" customWidth="1"/>
    <col min="9216" max="9458" width="9.140625" style="66"/>
    <col min="9459" max="9459" width="20.7109375" style="66" customWidth="1"/>
    <col min="9460" max="9469" width="10.7109375" style="66" customWidth="1"/>
    <col min="9470" max="9471" width="2.7109375" style="66" customWidth="1"/>
    <col min="9472" max="9714" width="9.140625" style="66"/>
    <col min="9715" max="9715" width="20.7109375" style="66" customWidth="1"/>
    <col min="9716" max="9725" width="10.7109375" style="66" customWidth="1"/>
    <col min="9726" max="9727" width="2.7109375" style="66" customWidth="1"/>
    <col min="9728" max="9970" width="9.140625" style="66"/>
    <col min="9971" max="9971" width="20.7109375" style="66" customWidth="1"/>
    <col min="9972" max="9981" width="10.7109375" style="66" customWidth="1"/>
    <col min="9982" max="9983" width="2.7109375" style="66" customWidth="1"/>
    <col min="9984" max="10226" width="9.140625" style="66"/>
    <col min="10227" max="10227" width="20.7109375" style="66" customWidth="1"/>
    <col min="10228" max="10237" width="10.7109375" style="66" customWidth="1"/>
    <col min="10238" max="10239" width="2.7109375" style="66" customWidth="1"/>
    <col min="10240" max="10482" width="9.140625" style="66"/>
    <col min="10483" max="10483" width="20.7109375" style="66" customWidth="1"/>
    <col min="10484" max="10493" width="10.7109375" style="66" customWidth="1"/>
    <col min="10494" max="10495" width="2.7109375" style="66" customWidth="1"/>
    <col min="10496" max="10738" width="9.140625" style="66"/>
    <col min="10739" max="10739" width="20.7109375" style="66" customWidth="1"/>
    <col min="10740" max="10749" width="10.7109375" style="66" customWidth="1"/>
    <col min="10750" max="10751" width="2.7109375" style="66" customWidth="1"/>
    <col min="10752" max="10994" width="9.140625" style="66"/>
    <col min="10995" max="10995" width="20.7109375" style="66" customWidth="1"/>
    <col min="10996" max="11005" width="10.7109375" style="66" customWidth="1"/>
    <col min="11006" max="11007" width="2.7109375" style="66" customWidth="1"/>
    <col min="11008" max="11250" width="9.140625" style="66"/>
    <col min="11251" max="11251" width="20.7109375" style="66" customWidth="1"/>
    <col min="11252" max="11261" width="10.7109375" style="66" customWidth="1"/>
    <col min="11262" max="11263" width="2.7109375" style="66" customWidth="1"/>
    <col min="11264" max="11506" width="9.140625" style="66"/>
    <col min="11507" max="11507" width="20.7109375" style="66" customWidth="1"/>
    <col min="11508" max="11517" width="10.7109375" style="66" customWidth="1"/>
    <col min="11518" max="11519" width="2.7109375" style="66" customWidth="1"/>
    <col min="11520" max="11762" width="9.140625" style="66"/>
    <col min="11763" max="11763" width="20.7109375" style="66" customWidth="1"/>
    <col min="11764" max="11773" width="10.7109375" style="66" customWidth="1"/>
    <col min="11774" max="11775" width="2.7109375" style="66" customWidth="1"/>
    <col min="11776" max="12018" width="9.140625" style="66"/>
    <col min="12019" max="12019" width="20.7109375" style="66" customWidth="1"/>
    <col min="12020" max="12029" width="10.7109375" style="66" customWidth="1"/>
    <col min="12030" max="12031" width="2.7109375" style="66" customWidth="1"/>
    <col min="12032" max="12274" width="9.140625" style="66"/>
    <col min="12275" max="12275" width="20.7109375" style="66" customWidth="1"/>
    <col min="12276" max="12285" width="10.7109375" style="66" customWidth="1"/>
    <col min="12286" max="12287" width="2.7109375" style="66" customWidth="1"/>
    <col min="12288" max="12530" width="9.140625" style="66"/>
    <col min="12531" max="12531" width="20.7109375" style="66" customWidth="1"/>
    <col min="12532" max="12541" width="10.7109375" style="66" customWidth="1"/>
    <col min="12542" max="12543" width="2.7109375" style="66" customWidth="1"/>
    <col min="12544" max="12786" width="9.140625" style="66"/>
    <col min="12787" max="12787" width="20.7109375" style="66" customWidth="1"/>
    <col min="12788" max="12797" width="10.7109375" style="66" customWidth="1"/>
    <col min="12798" max="12799" width="2.7109375" style="66" customWidth="1"/>
    <col min="12800" max="13042" width="9.140625" style="66"/>
    <col min="13043" max="13043" width="20.7109375" style="66" customWidth="1"/>
    <col min="13044" max="13053" width="10.7109375" style="66" customWidth="1"/>
    <col min="13054" max="13055" width="2.7109375" style="66" customWidth="1"/>
    <col min="13056" max="13298" width="9.140625" style="66"/>
    <col min="13299" max="13299" width="20.7109375" style="66" customWidth="1"/>
    <col min="13300" max="13309" width="10.7109375" style="66" customWidth="1"/>
    <col min="13310" max="13311" width="2.7109375" style="66" customWidth="1"/>
    <col min="13312" max="13554" width="9.140625" style="66"/>
    <col min="13555" max="13555" width="20.7109375" style="66" customWidth="1"/>
    <col min="13556" max="13565" width="10.7109375" style="66" customWidth="1"/>
    <col min="13566" max="13567" width="2.7109375" style="66" customWidth="1"/>
    <col min="13568" max="13810" width="9.140625" style="66"/>
    <col min="13811" max="13811" width="20.7109375" style="66" customWidth="1"/>
    <col min="13812" max="13821" width="10.7109375" style="66" customWidth="1"/>
    <col min="13822" max="13823" width="2.7109375" style="66" customWidth="1"/>
    <col min="13824" max="14066" width="9.140625" style="66"/>
    <col min="14067" max="14067" width="20.7109375" style="66" customWidth="1"/>
    <col min="14068" max="14077" width="10.7109375" style="66" customWidth="1"/>
    <col min="14078" max="14079" width="2.7109375" style="66" customWidth="1"/>
    <col min="14080" max="14322" width="9.140625" style="66"/>
    <col min="14323" max="14323" width="20.7109375" style="66" customWidth="1"/>
    <col min="14324" max="14333" width="10.7109375" style="66" customWidth="1"/>
    <col min="14334" max="14335" width="2.7109375" style="66" customWidth="1"/>
    <col min="14336" max="14578" width="9.140625" style="66"/>
    <col min="14579" max="14579" width="20.7109375" style="66" customWidth="1"/>
    <col min="14580" max="14589" width="10.7109375" style="66" customWidth="1"/>
    <col min="14590" max="14591" width="2.7109375" style="66" customWidth="1"/>
    <col min="14592" max="14834" width="9.140625" style="66"/>
    <col min="14835" max="14835" width="20.7109375" style="66" customWidth="1"/>
    <col min="14836" max="14845" width="10.7109375" style="66" customWidth="1"/>
    <col min="14846" max="14847" width="2.7109375" style="66" customWidth="1"/>
    <col min="14848" max="15090" width="9.140625" style="66"/>
    <col min="15091" max="15091" width="20.7109375" style="66" customWidth="1"/>
    <col min="15092" max="15101" width="10.7109375" style="66" customWidth="1"/>
    <col min="15102" max="15103" width="2.7109375" style="66" customWidth="1"/>
    <col min="15104" max="15346" width="9.140625" style="66"/>
    <col min="15347" max="15347" width="20.7109375" style="66" customWidth="1"/>
    <col min="15348" max="15357" width="10.7109375" style="66" customWidth="1"/>
    <col min="15358" max="15359" width="2.7109375" style="66" customWidth="1"/>
    <col min="15360" max="15602" width="9.140625" style="66"/>
    <col min="15603" max="15603" width="20.7109375" style="66" customWidth="1"/>
    <col min="15604" max="15613" width="10.7109375" style="66" customWidth="1"/>
    <col min="15614" max="15615" width="2.7109375" style="66" customWidth="1"/>
    <col min="15616" max="15858" width="9.140625" style="66"/>
    <col min="15859" max="15859" width="20.7109375" style="66" customWidth="1"/>
    <col min="15860" max="15869" width="10.7109375" style="66" customWidth="1"/>
    <col min="15870" max="15871" width="2.7109375" style="66" customWidth="1"/>
    <col min="15872" max="16114" width="9.140625" style="66"/>
    <col min="16115" max="16115" width="20.7109375" style="66" customWidth="1"/>
    <col min="16116" max="16125" width="10.7109375" style="66" customWidth="1"/>
    <col min="16126" max="16127" width="2.7109375" style="66" customWidth="1"/>
    <col min="16128" max="16383" width="9.140625" style="66"/>
    <col min="16384" max="16384" width="9.140625" style="66" customWidth="1"/>
  </cols>
  <sheetData>
    <row r="1" spans="1:21" ht="18">
      <c r="A1" s="552" t="s">
        <v>171</v>
      </c>
      <c r="B1" s="91"/>
      <c r="C1" s="91"/>
      <c r="D1" s="91"/>
      <c r="E1" s="91"/>
      <c r="F1" s="91"/>
      <c r="G1" s="91"/>
      <c r="H1" s="91"/>
      <c r="I1" s="91"/>
      <c r="J1" s="92"/>
    </row>
    <row r="2" spans="1:21" ht="5.0999999999999996" customHeight="1">
      <c r="A2" s="433"/>
      <c r="B2" s="434"/>
    </row>
    <row r="3" spans="1:21" ht="16.5" customHeight="1">
      <c r="A3" s="1599" t="s">
        <v>119</v>
      </c>
      <c r="B3" s="1591" t="s">
        <v>172</v>
      </c>
      <c r="C3" s="1632" t="s">
        <v>109</v>
      </c>
      <c r="D3" s="1593"/>
      <c r="E3" s="1593"/>
      <c r="F3" s="1633"/>
      <c r="G3" s="1593" t="s">
        <v>110</v>
      </c>
      <c r="H3" s="1593"/>
      <c r="I3" s="1593"/>
      <c r="J3" s="1593"/>
    </row>
    <row r="4" spans="1:21" ht="71.25" customHeight="1">
      <c r="A4" s="1600"/>
      <c r="B4" s="1608"/>
      <c r="C4" s="978" t="s">
        <v>173</v>
      </c>
      <c r="D4" s="658" t="s">
        <v>174</v>
      </c>
      <c r="E4" s="658" t="s">
        <v>471</v>
      </c>
      <c r="F4" s="979" t="s">
        <v>73</v>
      </c>
      <c r="G4" s="658" t="str">
        <f>C4</f>
        <v>Celková výroba plynu 
včetně ztrát a vlastní spotřeby plynu</v>
      </c>
      <c r="H4" s="658" t="str">
        <f>D4</f>
        <v>Dodávka plynu 
z výrobny 
do distribuční soustavy</v>
      </c>
      <c r="I4" s="658" t="str">
        <f>E4</f>
        <v>Dodávka plynu 
z výrobny 
 zákazníkům připojeným přímo na výrobnu plynu</v>
      </c>
      <c r="J4" s="658" t="str">
        <f>F4</f>
        <v>Vlastní spotřeba výrobců plynu</v>
      </c>
      <c r="K4" s="89"/>
    </row>
    <row r="5" spans="1:21" ht="12" customHeight="1">
      <c r="A5" s="643">
        <v>2016</v>
      </c>
      <c r="B5" s="662">
        <v>5</v>
      </c>
      <c r="C5" s="980">
        <v>135.920783</v>
      </c>
      <c r="D5" s="659">
        <v>132.84</v>
      </c>
      <c r="E5" s="659">
        <v>0</v>
      </c>
      <c r="F5" s="981">
        <v>3.0807829999999967</v>
      </c>
      <c r="G5" s="659">
        <v>1472.636014833</v>
      </c>
      <c r="H5" s="659">
        <v>1439.3910000000001</v>
      </c>
      <c r="I5" s="659">
        <v>0</v>
      </c>
      <c r="J5" s="659">
        <v>33.245014832999914</v>
      </c>
      <c r="K5" s="63"/>
      <c r="L5" s="1392"/>
      <c r="M5" s="113"/>
      <c r="N5" s="113"/>
      <c r="O5" s="113"/>
    </row>
    <row r="6" spans="1:21" ht="12" customHeight="1">
      <c r="A6" s="640">
        <v>2017</v>
      </c>
      <c r="B6" s="663">
        <v>6</v>
      </c>
      <c r="C6" s="982">
        <v>146.24423799999997</v>
      </c>
      <c r="D6" s="660">
        <v>138.718592</v>
      </c>
      <c r="E6" s="660">
        <v>0.51729999999999998</v>
      </c>
      <c r="F6" s="983">
        <v>7.5256459999999663</v>
      </c>
      <c r="G6" s="660">
        <v>1579.5465430071999</v>
      </c>
      <c r="H6" s="660">
        <v>1498.5353266003999</v>
      </c>
      <c r="I6" s="660">
        <v>5.5129999999999999</v>
      </c>
      <c r="J6" s="660">
        <v>81.011216406800031</v>
      </c>
      <c r="K6" s="63"/>
      <c r="L6" s="1392"/>
      <c r="M6" s="113"/>
      <c r="N6" s="113"/>
      <c r="O6" s="113"/>
      <c r="P6" s="63"/>
      <c r="Q6" s="63"/>
      <c r="R6" s="63"/>
    </row>
    <row r="7" spans="1:21" ht="12" customHeight="1">
      <c r="A7" s="643">
        <v>2018</v>
      </c>
      <c r="B7" s="662">
        <v>6</v>
      </c>
      <c r="C7" s="980">
        <v>137.11352800000003</v>
      </c>
      <c r="D7" s="659">
        <v>127.77645700000001</v>
      </c>
      <c r="E7" s="659">
        <v>2.7199999999999998E-2</v>
      </c>
      <c r="F7" s="981">
        <v>9.3098710000000029</v>
      </c>
      <c r="G7" s="659">
        <v>1476.5038155359</v>
      </c>
      <c r="H7" s="659">
        <v>1374.5449957120002</v>
      </c>
      <c r="I7" s="659">
        <v>0.30649999999999999</v>
      </c>
      <c r="J7" s="659">
        <v>101.65231982389986</v>
      </c>
      <c r="K7" s="63"/>
      <c r="L7" s="1392"/>
      <c r="M7" s="113"/>
      <c r="N7" s="113"/>
      <c r="O7" s="113"/>
    </row>
    <row r="8" spans="1:21" ht="12" customHeight="1">
      <c r="A8" s="644">
        <v>2019</v>
      </c>
      <c r="B8" s="664">
        <v>6</v>
      </c>
      <c r="C8" s="984">
        <v>130.758104</v>
      </c>
      <c r="D8" s="661">
        <v>120.288903</v>
      </c>
      <c r="E8" s="661">
        <v>0.52326700000000004</v>
      </c>
      <c r="F8" s="985">
        <v>9.94593400000001</v>
      </c>
      <c r="G8" s="661">
        <v>1410.2240117025001</v>
      </c>
      <c r="H8" s="661">
        <v>1296.3960395424999</v>
      </c>
      <c r="I8" s="661">
        <v>5.6039899999999996</v>
      </c>
      <c r="J8" s="661">
        <v>108.22398216000001</v>
      </c>
      <c r="K8" s="63"/>
      <c r="L8" s="1392"/>
      <c r="M8" s="113"/>
      <c r="N8" s="113"/>
      <c r="O8" s="113"/>
    </row>
    <row r="9" spans="1:21" ht="12" customHeight="1">
      <c r="A9" s="640">
        <v>2020</v>
      </c>
      <c r="B9" s="663">
        <v>7</v>
      </c>
      <c r="C9" s="982">
        <v>122.73759499999998</v>
      </c>
      <c r="D9" s="660">
        <v>118.34785799999999</v>
      </c>
      <c r="E9" s="660">
        <v>0.68267000000000011</v>
      </c>
      <c r="F9" s="983">
        <v>3.7070670000000026</v>
      </c>
      <c r="G9" s="660">
        <v>1333.4594688912894</v>
      </c>
      <c r="H9" s="660">
        <v>1285.6355686192999</v>
      </c>
      <c r="I9" s="660">
        <v>7.2639949999999995</v>
      </c>
      <c r="J9" s="660">
        <v>40.55990527198913</v>
      </c>
      <c r="K9" s="63"/>
      <c r="L9" s="1392"/>
      <c r="M9" s="113"/>
      <c r="N9" s="113"/>
      <c r="O9" s="113"/>
    </row>
    <row r="10" spans="1:21" ht="12" customHeight="1">
      <c r="A10" s="640">
        <v>2021</v>
      </c>
      <c r="B10" s="663">
        <v>7</v>
      </c>
      <c r="C10" s="982">
        <v>127.86564999999999</v>
      </c>
      <c r="D10" s="660">
        <v>125.13687399999996</v>
      </c>
      <c r="E10" s="660">
        <v>0.99074999999999991</v>
      </c>
      <c r="F10" s="983">
        <v>1.7380260000000025</v>
      </c>
      <c r="G10" s="660">
        <v>1383.8314851238999</v>
      </c>
      <c r="H10" s="660">
        <v>1352.9512962239</v>
      </c>
      <c r="I10" s="660">
        <v>10.402875</v>
      </c>
      <c r="J10" s="660">
        <v>20.477313900000023</v>
      </c>
      <c r="K10" s="63"/>
      <c r="L10" s="1392"/>
      <c r="M10" s="113"/>
      <c r="N10" s="113"/>
      <c r="O10" s="113"/>
    </row>
    <row r="11" spans="1:21" ht="12" customHeight="1">
      <c r="A11" s="643">
        <v>2022</v>
      </c>
      <c r="B11" s="662">
        <v>8</v>
      </c>
      <c r="C11" s="980">
        <v>148.17610400000001</v>
      </c>
      <c r="D11" s="659">
        <v>145.68301700000001</v>
      </c>
      <c r="E11" s="659">
        <v>0.68670799999999999</v>
      </c>
      <c r="F11" s="981">
        <v>1.8063789999999935</v>
      </c>
      <c r="G11" s="659">
        <v>1607.7272852485601</v>
      </c>
      <c r="H11" s="659">
        <v>1578.4818844485599</v>
      </c>
      <c r="I11" s="659">
        <v>7.307160200000002</v>
      </c>
      <c r="J11" s="659">
        <v>21.938240600000039</v>
      </c>
      <c r="K11" s="63"/>
      <c r="L11" s="1392"/>
      <c r="M11" s="113"/>
      <c r="N11" s="113"/>
      <c r="O11" s="113"/>
    </row>
    <row r="12" spans="1:21" ht="12" customHeight="1">
      <c r="A12" s="644">
        <v>2023</v>
      </c>
      <c r="B12" s="664">
        <v>12</v>
      </c>
      <c r="C12" s="984">
        <v>88.281149029999995</v>
      </c>
      <c r="D12" s="661">
        <v>84.92449403000002</v>
      </c>
      <c r="E12" s="661">
        <v>1.7347329999999999</v>
      </c>
      <c r="F12" s="985">
        <v>1.621921999999995</v>
      </c>
      <c r="G12" s="661">
        <v>960.0997953566789</v>
      </c>
      <c r="H12" s="661">
        <v>922.96416567697872</v>
      </c>
      <c r="I12" s="661">
        <v>18.213879019700002</v>
      </c>
      <c r="J12" s="661">
        <v>18.921750660000029</v>
      </c>
      <c r="K12" s="63"/>
      <c r="L12" s="1392"/>
      <c r="M12" s="113"/>
      <c r="N12" s="113"/>
      <c r="O12" s="113"/>
    </row>
    <row r="13" spans="1:21" ht="12" customHeight="1">
      <c r="A13" s="640">
        <v>2024</v>
      </c>
      <c r="B13" s="663">
        <v>17</v>
      </c>
      <c r="C13" s="982">
        <v>113.91707805415101</v>
      </c>
      <c r="D13" s="660">
        <v>102.70516499999999</v>
      </c>
      <c r="E13" s="660">
        <v>2.8164880000000001</v>
      </c>
      <c r="F13" s="983">
        <v>8.3954250541510103</v>
      </c>
      <c r="G13" s="660">
        <v>1246.8042407877199</v>
      </c>
      <c r="H13" s="660">
        <v>1122.0610638799601</v>
      </c>
      <c r="I13" s="660">
        <v>29.423087500000001</v>
      </c>
      <c r="J13" s="660">
        <v>95.320089407757493</v>
      </c>
      <c r="K13" s="62"/>
      <c r="L13" s="1392"/>
      <c r="M13" s="113"/>
      <c r="N13" s="113"/>
      <c r="O13" s="113"/>
    </row>
    <row r="14" spans="1:21" ht="12" customHeight="1">
      <c r="A14" s="644">
        <v>2025</v>
      </c>
      <c r="B14" s="664">
        <v>18</v>
      </c>
      <c r="C14" s="984">
        <f>'5.1'!D21/1000</f>
        <v>116.49776699999998</v>
      </c>
      <c r="D14" s="661">
        <f>'5.1'!D36/1000</f>
        <v>111.460126</v>
      </c>
      <c r="E14" s="661">
        <f>'5.1'!D51/1000</f>
        <v>2.4426209999999999</v>
      </c>
      <c r="F14" s="985">
        <f>'5.1'!D66/1000</f>
        <v>2.595019999999995</v>
      </c>
      <c r="G14" s="661">
        <f>'5.1'!G21/1000</f>
        <v>1261.4812519999998</v>
      </c>
      <c r="H14" s="661">
        <f>'5.1'!G36/1000</f>
        <v>1206.7275689999999</v>
      </c>
      <c r="I14" s="661">
        <f>'5.1'!G51/1000</f>
        <v>25.494432</v>
      </c>
      <c r="J14" s="661">
        <f>'5.1'!G66/1000</f>
        <v>29.259250999999907</v>
      </c>
      <c r="K14" s="63"/>
      <c r="L14" s="1392"/>
      <c r="M14" s="113"/>
      <c r="N14" s="113"/>
      <c r="O14" s="113"/>
      <c r="Q14" s="63"/>
      <c r="R14" s="63"/>
      <c r="S14" s="63"/>
      <c r="T14" s="63"/>
      <c r="U14" s="63"/>
    </row>
    <row r="15" spans="1:21" ht="9.9499999999999993" customHeight="1">
      <c r="A15" s="99"/>
      <c r="B15" s="99"/>
      <c r="C15" s="100"/>
      <c r="D15" s="100"/>
      <c r="E15" s="67"/>
      <c r="F15" s="67"/>
      <c r="G15" s="99"/>
      <c r="H15" s="100"/>
      <c r="I15" s="100"/>
      <c r="J15" s="100"/>
      <c r="K15" s="63"/>
      <c r="L15" s="65"/>
      <c r="M15" s="109"/>
      <c r="N15" s="109"/>
    </row>
    <row r="16" spans="1:21" ht="14.25" customHeight="1">
      <c r="A16" s="1598" t="s">
        <v>430</v>
      </c>
      <c r="B16" s="1598"/>
      <c r="C16" s="1598"/>
      <c r="D16" s="1598"/>
      <c r="F16" s="1598" t="s">
        <v>461</v>
      </c>
      <c r="G16" s="1598"/>
      <c r="H16" s="1598"/>
      <c r="I16" s="1598"/>
      <c r="J16" s="526"/>
      <c r="K16" s="110"/>
      <c r="L16" s="113"/>
      <c r="M16" s="113"/>
      <c r="N16" s="113"/>
      <c r="O16" s="113"/>
    </row>
    <row r="17" spans="1:16" ht="13.5" customHeight="1">
      <c r="A17" s="1598"/>
      <c r="B17" s="1598"/>
      <c r="C17" s="1598"/>
      <c r="D17" s="1598"/>
      <c r="E17" s="508"/>
      <c r="F17" s="1598"/>
      <c r="G17" s="1598"/>
      <c r="H17" s="1598"/>
      <c r="I17" s="1598"/>
      <c r="J17" s="422"/>
      <c r="L17" s="113"/>
      <c r="M17" s="113"/>
      <c r="N17" s="113"/>
      <c r="O17" s="113"/>
      <c r="P17" s="113"/>
    </row>
    <row r="18" spans="1:16" ht="9.9499999999999993" customHeight="1">
      <c r="A18" s="67"/>
      <c r="B18" s="67"/>
      <c r="C18" s="67"/>
      <c r="D18" s="67"/>
      <c r="E18" s="67"/>
      <c r="F18" s="67"/>
      <c r="G18" s="62"/>
      <c r="H18" s="67"/>
      <c r="I18" s="67"/>
    </row>
    <row r="19" spans="1:16" ht="9.9499999999999993" customHeight="1">
      <c r="A19" s="67"/>
      <c r="B19" s="67"/>
      <c r="E19" s="110"/>
      <c r="F19" s="63"/>
      <c r="G19" s="73"/>
      <c r="H19" s="73"/>
      <c r="I19" s="73"/>
      <c r="J19" s="72"/>
    </row>
    <row r="20" spans="1:16" ht="9.9499999999999993" customHeight="1">
      <c r="A20" s="67"/>
      <c r="B20" s="67"/>
      <c r="E20" s="110"/>
      <c r="F20" s="110"/>
      <c r="G20" s="72"/>
      <c r="H20" s="73" t="str">
        <f>C4</f>
        <v>Celková výroba plynu 
včetně ztrát a vlastní spotřeby plynu</v>
      </c>
      <c r="I20" s="73"/>
      <c r="J20" s="72"/>
    </row>
    <row r="21" spans="1:16" ht="9.9499999999999993" customHeight="1">
      <c r="A21" s="67"/>
      <c r="B21" s="67"/>
      <c r="C21" s="111" t="str">
        <f>'3.3'!A6</f>
        <v>leden</v>
      </c>
      <c r="D21" s="114">
        <f>'3.3'!H6</f>
        <v>9.7014289999999974</v>
      </c>
      <c r="E21" s="110"/>
      <c r="F21" s="63"/>
      <c r="G21" s="73">
        <f>A5</f>
        <v>2016</v>
      </c>
      <c r="H21" s="115">
        <f>C5</f>
        <v>135.920783</v>
      </c>
      <c r="I21" s="73"/>
      <c r="J21" s="72"/>
    </row>
    <row r="22" spans="1:16" ht="9.9499999999999993" customHeight="1">
      <c r="A22" s="67"/>
      <c r="B22" s="67"/>
      <c r="C22" s="111" t="str">
        <f>'3.3'!A7</f>
        <v>únor</v>
      </c>
      <c r="D22" s="114">
        <f>'3.3'!H7</f>
        <v>8.7897479999999995</v>
      </c>
      <c r="E22" s="110"/>
      <c r="F22" s="63"/>
      <c r="G22" s="73">
        <f t="shared" ref="G22:G30" si="0">A6</f>
        <v>2017</v>
      </c>
      <c r="H22" s="115">
        <f t="shared" ref="H22:H30" si="1">C6</f>
        <v>146.24423799999997</v>
      </c>
      <c r="I22" s="73"/>
      <c r="J22" s="72"/>
    </row>
    <row r="23" spans="1:16" ht="9.9499999999999993" customHeight="1">
      <c r="A23" s="67"/>
      <c r="B23" s="67"/>
      <c r="C23" s="111" t="str">
        <f>'3.3'!A8</f>
        <v>březen</v>
      </c>
      <c r="D23" s="114">
        <f>'3.3'!H8</f>
        <v>9.777122999999996</v>
      </c>
      <c r="E23" s="110"/>
      <c r="F23" s="63"/>
      <c r="G23" s="73">
        <f t="shared" si="0"/>
        <v>2018</v>
      </c>
      <c r="H23" s="115">
        <f t="shared" si="1"/>
        <v>137.11352800000003</v>
      </c>
      <c r="I23" s="73"/>
      <c r="J23" s="72"/>
    </row>
    <row r="24" spans="1:16" ht="9.9499999999999993" customHeight="1">
      <c r="A24" s="67"/>
      <c r="B24" s="67"/>
      <c r="C24" s="111" t="str">
        <f>'3.3'!A9</f>
        <v>duben</v>
      </c>
      <c r="D24" s="114">
        <f>'3.3'!H9</f>
        <v>9.3470270000000024</v>
      </c>
      <c r="E24" s="110"/>
      <c r="F24" s="63"/>
      <c r="G24" s="73">
        <f t="shared" si="0"/>
        <v>2019</v>
      </c>
      <c r="H24" s="115">
        <f t="shared" si="1"/>
        <v>130.758104</v>
      </c>
      <c r="I24" s="73"/>
      <c r="J24" s="72"/>
    </row>
    <row r="25" spans="1:16" s="67" customFormat="1" ht="9.9499999999999993" customHeight="1">
      <c r="C25" s="111" t="str">
        <f>'3.3'!A10</f>
        <v>květen</v>
      </c>
      <c r="D25" s="114">
        <f>'3.3'!H10</f>
        <v>9.1030279999999983</v>
      </c>
      <c r="E25" s="110"/>
      <c r="F25" s="63"/>
      <c r="G25" s="73">
        <f t="shared" si="0"/>
        <v>2020</v>
      </c>
      <c r="H25" s="115">
        <f t="shared" si="1"/>
        <v>122.73759499999998</v>
      </c>
      <c r="I25" s="73"/>
      <c r="J25" s="72"/>
      <c r="L25" s="66"/>
      <c r="M25" s="66"/>
      <c r="N25" s="66"/>
      <c r="O25" s="66"/>
    </row>
    <row r="26" spans="1:16" s="67" customFormat="1" ht="9.9499999999999993" customHeight="1">
      <c r="C26" s="111" t="str">
        <f>'3.3'!A11</f>
        <v>červen</v>
      </c>
      <c r="D26" s="114">
        <f>'3.3'!H11</f>
        <v>9.4060040000000011</v>
      </c>
      <c r="E26" s="110"/>
      <c r="F26" s="63"/>
      <c r="G26" s="73">
        <f t="shared" si="0"/>
        <v>2021</v>
      </c>
      <c r="H26" s="115">
        <f t="shared" si="1"/>
        <v>127.86564999999999</v>
      </c>
      <c r="I26" s="73"/>
      <c r="J26" s="72"/>
      <c r="L26" s="66"/>
      <c r="M26" s="66"/>
      <c r="N26" s="66"/>
      <c r="O26" s="66"/>
    </row>
    <row r="27" spans="1:16" s="67" customFormat="1" ht="9.9499999999999993" customHeight="1">
      <c r="C27" s="111" t="str">
        <f>'3.3'!A12</f>
        <v>červenec</v>
      </c>
      <c r="D27" s="114">
        <f>'3.3'!H12</f>
        <v>10.004473000000001</v>
      </c>
      <c r="E27" s="110"/>
      <c r="F27" s="63"/>
      <c r="G27" s="73">
        <f t="shared" si="0"/>
        <v>2022</v>
      </c>
      <c r="H27" s="115">
        <f t="shared" si="1"/>
        <v>148.17610400000001</v>
      </c>
      <c r="I27" s="73"/>
      <c r="J27" s="72"/>
      <c r="L27" s="66"/>
      <c r="M27" s="66"/>
      <c r="N27" s="66"/>
      <c r="O27" s="66"/>
    </row>
    <row r="28" spans="1:16" s="67" customFormat="1" ht="9.9499999999999993" customHeight="1">
      <c r="C28" s="111" t="str">
        <f>'3.3'!A13</f>
        <v>srpen</v>
      </c>
      <c r="D28" s="114">
        <f>'3.3'!H13</f>
        <v>10.177867000000001</v>
      </c>
      <c r="E28" s="110"/>
      <c r="F28" s="63"/>
      <c r="G28" s="73">
        <f t="shared" si="0"/>
        <v>2023</v>
      </c>
      <c r="H28" s="115">
        <f t="shared" si="1"/>
        <v>88.281149029999995</v>
      </c>
      <c r="I28" s="73"/>
      <c r="J28" s="72"/>
      <c r="L28" s="66"/>
      <c r="M28" s="66"/>
      <c r="N28" s="66"/>
      <c r="O28" s="66"/>
    </row>
    <row r="29" spans="1:16" s="67" customFormat="1" ht="9.9499999999999993" customHeight="1">
      <c r="C29" s="111" t="str">
        <f>'3.3'!A14</f>
        <v>září</v>
      </c>
      <c r="D29" s="114">
        <f>'3.3'!H14</f>
        <v>9.1843279999999972</v>
      </c>
      <c r="E29" s="110"/>
      <c r="F29" s="63"/>
      <c r="G29" s="73">
        <f t="shared" si="0"/>
        <v>2024</v>
      </c>
      <c r="H29" s="115">
        <f t="shared" si="1"/>
        <v>113.91707805415101</v>
      </c>
      <c r="I29" s="73"/>
      <c r="J29" s="72"/>
      <c r="L29" s="66"/>
      <c r="M29" s="66"/>
      <c r="N29" s="66"/>
      <c r="O29" s="66"/>
    </row>
    <row r="30" spans="1:16" s="67" customFormat="1" ht="9.9499999999999993" customHeight="1">
      <c r="C30" s="111" t="str">
        <f>'3.3'!A15</f>
        <v>říjen</v>
      </c>
      <c r="D30" s="114">
        <f>'3.3'!H15</f>
        <v>10.455900999999999</v>
      </c>
      <c r="E30" s="110"/>
      <c r="F30" s="63"/>
      <c r="G30" s="73">
        <f t="shared" si="0"/>
        <v>2025</v>
      </c>
      <c r="H30" s="115">
        <f t="shared" si="1"/>
        <v>116.49776699999998</v>
      </c>
      <c r="I30" s="73"/>
      <c r="J30" s="72"/>
      <c r="L30" s="66"/>
      <c r="M30" s="66"/>
      <c r="N30" s="66"/>
      <c r="O30" s="66"/>
    </row>
    <row r="31" spans="1:16" s="67" customFormat="1" ht="9.9499999999999993" customHeight="1">
      <c r="C31" s="111" t="str">
        <f>'3.3'!A16</f>
        <v>listopad</v>
      </c>
      <c r="D31" s="114">
        <f>'3.3'!H16</f>
        <v>9.817224999999997</v>
      </c>
      <c r="E31" s="110"/>
      <c r="J31" s="66"/>
      <c r="L31" s="66"/>
      <c r="M31" s="66"/>
      <c r="N31" s="66"/>
      <c r="O31" s="66"/>
    </row>
    <row r="32" spans="1:16" s="67" customFormat="1" ht="9.9499999999999993" customHeight="1">
      <c r="C32" s="111" t="str">
        <f>'3.3'!A17</f>
        <v>prosinec</v>
      </c>
      <c r="D32" s="114">
        <f>'3.3'!H17</f>
        <v>10.733614000000001</v>
      </c>
      <c r="E32" s="110"/>
      <c r="L32" s="66"/>
      <c r="M32" s="66"/>
      <c r="N32" s="66"/>
      <c r="O32" s="66"/>
    </row>
    <row r="33" spans="1:15" s="67" customFormat="1" ht="9.9499999999999993" customHeight="1">
      <c r="L33" s="66"/>
      <c r="M33" s="66"/>
      <c r="N33" s="66"/>
      <c r="O33" s="66"/>
    </row>
    <row r="34" spans="1:15" s="67" customFormat="1" ht="9.9499999999999993" customHeight="1">
      <c r="L34" s="66"/>
      <c r="M34" s="66"/>
      <c r="N34" s="66"/>
      <c r="O34" s="66"/>
    </row>
    <row r="35" spans="1:15" s="67" customFormat="1" ht="9.9499999999999993" customHeight="1">
      <c r="A35" s="86"/>
      <c r="B35" s="86"/>
      <c r="C35" s="86"/>
      <c r="D35" s="86"/>
      <c r="E35" s="86"/>
      <c r="F35" s="86"/>
      <c r="G35" s="86"/>
      <c r="H35" s="86"/>
      <c r="I35" s="86"/>
      <c r="J35" s="86"/>
      <c r="L35" s="66"/>
      <c r="M35" s="66"/>
      <c r="N35" s="66"/>
      <c r="O35" s="66"/>
    </row>
    <row r="36" spans="1:15" s="67" customFormat="1" ht="16.5" customHeight="1">
      <c r="B36" s="86"/>
      <c r="C36" s="86"/>
      <c r="D36" s="86"/>
      <c r="E36" s="86"/>
      <c r="F36" s="86"/>
      <c r="G36" s="86"/>
      <c r="H36" s="86"/>
      <c r="I36" s="86"/>
      <c r="J36" s="86"/>
      <c r="L36" s="66"/>
      <c r="M36" s="66"/>
      <c r="N36" s="66"/>
      <c r="O36" s="66"/>
    </row>
    <row r="37" spans="1:15" s="67" customFormat="1" ht="9.9499999999999993" customHeight="1">
      <c r="A37" s="86"/>
      <c r="B37" s="86"/>
      <c r="C37" s="86"/>
      <c r="D37" s="86"/>
      <c r="E37" s="86"/>
      <c r="F37" s="86"/>
      <c r="G37" s="86"/>
      <c r="H37" s="86"/>
      <c r="I37" s="86"/>
      <c r="J37" s="86"/>
      <c r="L37" s="66"/>
      <c r="M37" s="66"/>
      <c r="N37" s="66"/>
      <c r="O37" s="66"/>
    </row>
    <row r="38" spans="1:15" s="67" customFormat="1" ht="9.9499999999999993" customHeight="1">
      <c r="A38" s="75"/>
      <c r="B38" s="75"/>
      <c r="C38" s="75"/>
      <c r="D38" s="75"/>
      <c r="E38" s="75"/>
      <c r="F38" s="75"/>
      <c r="G38" s="75"/>
      <c r="H38" s="75"/>
      <c r="I38" s="75"/>
      <c r="J38" s="75"/>
      <c r="L38" s="66"/>
      <c r="M38" s="66"/>
      <c r="N38" s="66"/>
      <c r="O38" s="66"/>
    </row>
    <row r="39" spans="1:15" s="67" customFormat="1" ht="9.9499999999999993" customHeight="1">
      <c r="L39" s="66"/>
      <c r="M39" s="66"/>
      <c r="N39" s="66"/>
      <c r="O39" s="66"/>
    </row>
    <row r="40" spans="1:15" s="67" customFormat="1" ht="18" customHeight="1">
      <c r="A40" s="1606" t="s">
        <v>455</v>
      </c>
      <c r="B40" s="1606"/>
      <c r="C40" s="1606"/>
      <c r="D40" s="1606"/>
      <c r="E40" s="1606"/>
      <c r="F40" s="1606"/>
      <c r="G40" s="1606"/>
      <c r="H40" s="1606"/>
      <c r="I40" s="1606"/>
      <c r="J40" s="1606"/>
      <c r="L40" s="66"/>
      <c r="M40" s="66"/>
      <c r="N40" s="66"/>
      <c r="O40" s="66"/>
    </row>
    <row r="41" spans="1:15" ht="9.9499999999999993" customHeight="1">
      <c r="A41" s="1606"/>
      <c r="B41" s="1606"/>
      <c r="C41" s="1606"/>
      <c r="D41" s="1606"/>
      <c r="E41" s="1606"/>
      <c r="F41" s="1606"/>
      <c r="G41" s="1606"/>
      <c r="H41" s="1606"/>
      <c r="I41" s="1606"/>
      <c r="J41" s="1606"/>
    </row>
    <row r="42" spans="1:15" ht="9.9499999999999993" customHeight="1">
      <c r="A42" s="67"/>
      <c r="B42" s="67"/>
      <c r="C42" s="67"/>
      <c r="D42" s="67"/>
      <c r="E42" s="67"/>
      <c r="F42" s="67"/>
      <c r="G42" s="67"/>
      <c r="H42" s="67"/>
      <c r="I42" s="67"/>
      <c r="J42" s="67"/>
    </row>
    <row r="43" spans="1:15" ht="6" customHeight="1">
      <c r="A43" s="67"/>
      <c r="B43" s="67"/>
      <c r="C43" s="67"/>
      <c r="D43" s="67"/>
      <c r="E43" s="67"/>
      <c r="F43" s="67"/>
      <c r="G43" s="67"/>
      <c r="H43" s="67"/>
      <c r="I43" s="67"/>
      <c r="J43" s="67"/>
    </row>
    <row r="44" spans="1:15" ht="14.25" customHeight="1">
      <c r="A44" s="1631"/>
      <c r="B44" s="1631"/>
      <c r="C44" s="1631"/>
      <c r="D44" s="1631"/>
      <c r="E44" s="1631"/>
      <c r="F44" s="1631"/>
      <c r="G44" s="1631"/>
      <c r="H44" s="1631"/>
      <c r="I44" s="1631"/>
      <c r="J44" s="1631"/>
    </row>
  </sheetData>
  <mergeCells count="8">
    <mergeCell ref="G3:J3"/>
    <mergeCell ref="A44:J44"/>
    <mergeCell ref="C3:F3"/>
    <mergeCell ref="A40:J41"/>
    <mergeCell ref="A16:D17"/>
    <mergeCell ref="F16:I17"/>
    <mergeCell ref="B3:B4"/>
    <mergeCell ref="A3:A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2D41-5015-4F35-A494-DEF23E299FEF}">
  <dimension ref="A1:U40"/>
  <sheetViews>
    <sheetView showGridLines="0" zoomScaleNormal="100" zoomScaleSheetLayoutView="100" workbookViewId="0"/>
  </sheetViews>
  <sheetFormatPr defaultRowHeight="12.75"/>
  <cols>
    <col min="1" max="1" width="12.5703125" style="66" customWidth="1"/>
    <col min="2" max="10" width="13.7109375" style="66" customWidth="1"/>
    <col min="11" max="11" width="16.7109375" style="67" customWidth="1"/>
    <col min="12" max="242" width="9.140625" style="66"/>
    <col min="243" max="243" width="20.7109375" style="66" customWidth="1"/>
    <col min="244" max="253" width="10.7109375" style="66" customWidth="1"/>
    <col min="254" max="255" width="2.7109375" style="66" customWidth="1"/>
    <col min="256" max="498" width="9.140625" style="66"/>
    <col min="499" max="499" width="20.7109375" style="66" customWidth="1"/>
    <col min="500" max="509" width="10.7109375" style="66" customWidth="1"/>
    <col min="510" max="511" width="2.7109375" style="66" customWidth="1"/>
    <col min="512" max="754" width="9.140625" style="66"/>
    <col min="755" max="755" width="20.7109375" style="66" customWidth="1"/>
    <col min="756" max="765" width="10.7109375" style="66" customWidth="1"/>
    <col min="766" max="767" width="2.7109375" style="66" customWidth="1"/>
    <col min="768" max="1010" width="9.140625" style="66"/>
    <col min="1011" max="1011" width="20.7109375" style="66" customWidth="1"/>
    <col min="1012" max="1021" width="10.7109375" style="66" customWidth="1"/>
    <col min="1022" max="1023" width="2.7109375" style="66" customWidth="1"/>
    <col min="1024" max="1266" width="9.140625" style="66"/>
    <col min="1267" max="1267" width="20.7109375" style="66" customWidth="1"/>
    <col min="1268" max="1277" width="10.7109375" style="66" customWidth="1"/>
    <col min="1278" max="1279" width="2.7109375" style="66" customWidth="1"/>
    <col min="1280" max="1522" width="9.140625" style="66"/>
    <col min="1523" max="1523" width="20.7109375" style="66" customWidth="1"/>
    <col min="1524" max="1533" width="10.7109375" style="66" customWidth="1"/>
    <col min="1534" max="1535" width="2.7109375" style="66" customWidth="1"/>
    <col min="1536" max="1778" width="9.140625" style="66"/>
    <col min="1779" max="1779" width="20.7109375" style="66" customWidth="1"/>
    <col min="1780" max="1789" width="10.7109375" style="66" customWidth="1"/>
    <col min="1790" max="1791" width="2.7109375" style="66" customWidth="1"/>
    <col min="1792" max="2034" width="9.140625" style="66"/>
    <col min="2035" max="2035" width="20.7109375" style="66" customWidth="1"/>
    <col min="2036" max="2045" width="10.7109375" style="66" customWidth="1"/>
    <col min="2046" max="2047" width="2.7109375" style="66" customWidth="1"/>
    <col min="2048" max="2290" width="9.140625" style="66"/>
    <col min="2291" max="2291" width="20.7109375" style="66" customWidth="1"/>
    <col min="2292" max="2301" width="10.7109375" style="66" customWidth="1"/>
    <col min="2302" max="2303" width="2.7109375" style="66" customWidth="1"/>
    <col min="2304" max="2546" width="9.140625" style="66"/>
    <col min="2547" max="2547" width="20.7109375" style="66" customWidth="1"/>
    <col min="2548" max="2557" width="10.7109375" style="66" customWidth="1"/>
    <col min="2558" max="2559" width="2.7109375" style="66" customWidth="1"/>
    <col min="2560" max="2802" width="9.140625" style="66"/>
    <col min="2803" max="2803" width="20.7109375" style="66" customWidth="1"/>
    <col min="2804" max="2813" width="10.7109375" style="66" customWidth="1"/>
    <col min="2814" max="2815" width="2.7109375" style="66" customWidth="1"/>
    <col min="2816" max="3058" width="9.140625" style="66"/>
    <col min="3059" max="3059" width="20.7109375" style="66" customWidth="1"/>
    <col min="3060" max="3069" width="10.7109375" style="66" customWidth="1"/>
    <col min="3070" max="3071" width="2.7109375" style="66" customWidth="1"/>
    <col min="3072" max="3314" width="9.140625" style="66"/>
    <col min="3315" max="3315" width="20.7109375" style="66" customWidth="1"/>
    <col min="3316" max="3325" width="10.7109375" style="66" customWidth="1"/>
    <col min="3326" max="3327" width="2.7109375" style="66" customWidth="1"/>
    <col min="3328" max="3570" width="9.140625" style="66"/>
    <col min="3571" max="3571" width="20.7109375" style="66" customWidth="1"/>
    <col min="3572" max="3581" width="10.7109375" style="66" customWidth="1"/>
    <col min="3582" max="3583" width="2.7109375" style="66" customWidth="1"/>
    <col min="3584" max="3826" width="9.140625" style="66"/>
    <col min="3827" max="3827" width="20.7109375" style="66" customWidth="1"/>
    <col min="3828" max="3837" width="10.7109375" style="66" customWidth="1"/>
    <col min="3838" max="3839" width="2.7109375" style="66" customWidth="1"/>
    <col min="3840" max="4082" width="9.140625" style="66"/>
    <col min="4083" max="4083" width="20.7109375" style="66" customWidth="1"/>
    <col min="4084" max="4093" width="10.7109375" style="66" customWidth="1"/>
    <col min="4094" max="4095" width="2.7109375" style="66" customWidth="1"/>
    <col min="4096" max="4338" width="9.140625" style="66"/>
    <col min="4339" max="4339" width="20.7109375" style="66" customWidth="1"/>
    <col min="4340" max="4349" width="10.7109375" style="66" customWidth="1"/>
    <col min="4350" max="4351" width="2.7109375" style="66" customWidth="1"/>
    <col min="4352" max="4594" width="9.140625" style="66"/>
    <col min="4595" max="4595" width="20.7109375" style="66" customWidth="1"/>
    <col min="4596" max="4605" width="10.7109375" style="66" customWidth="1"/>
    <col min="4606" max="4607" width="2.7109375" style="66" customWidth="1"/>
    <col min="4608" max="4850" width="9.140625" style="66"/>
    <col min="4851" max="4851" width="20.7109375" style="66" customWidth="1"/>
    <col min="4852" max="4861" width="10.7109375" style="66" customWidth="1"/>
    <col min="4862" max="4863" width="2.7109375" style="66" customWidth="1"/>
    <col min="4864" max="5106" width="9.140625" style="66"/>
    <col min="5107" max="5107" width="20.7109375" style="66" customWidth="1"/>
    <col min="5108" max="5117" width="10.7109375" style="66" customWidth="1"/>
    <col min="5118" max="5119" width="2.7109375" style="66" customWidth="1"/>
    <col min="5120" max="5362" width="9.140625" style="66"/>
    <col min="5363" max="5363" width="20.7109375" style="66" customWidth="1"/>
    <col min="5364" max="5373" width="10.7109375" style="66" customWidth="1"/>
    <col min="5374" max="5375" width="2.7109375" style="66" customWidth="1"/>
    <col min="5376" max="5618" width="9.140625" style="66"/>
    <col min="5619" max="5619" width="20.7109375" style="66" customWidth="1"/>
    <col min="5620" max="5629" width="10.7109375" style="66" customWidth="1"/>
    <col min="5630" max="5631" width="2.7109375" style="66" customWidth="1"/>
    <col min="5632" max="5874" width="9.140625" style="66"/>
    <col min="5875" max="5875" width="20.7109375" style="66" customWidth="1"/>
    <col min="5876" max="5885" width="10.7109375" style="66" customWidth="1"/>
    <col min="5886" max="5887" width="2.7109375" style="66" customWidth="1"/>
    <col min="5888" max="6130" width="9.140625" style="66"/>
    <col min="6131" max="6131" width="20.7109375" style="66" customWidth="1"/>
    <col min="6132" max="6141" width="10.7109375" style="66" customWidth="1"/>
    <col min="6142" max="6143" width="2.7109375" style="66" customWidth="1"/>
    <col min="6144" max="6386" width="9.140625" style="66"/>
    <col min="6387" max="6387" width="20.7109375" style="66" customWidth="1"/>
    <col min="6388" max="6397" width="10.7109375" style="66" customWidth="1"/>
    <col min="6398" max="6399" width="2.7109375" style="66" customWidth="1"/>
    <col min="6400" max="6642" width="9.140625" style="66"/>
    <col min="6643" max="6643" width="20.7109375" style="66" customWidth="1"/>
    <col min="6644" max="6653" width="10.7109375" style="66" customWidth="1"/>
    <col min="6654" max="6655" width="2.7109375" style="66" customWidth="1"/>
    <col min="6656" max="6898" width="9.140625" style="66"/>
    <col min="6899" max="6899" width="20.7109375" style="66" customWidth="1"/>
    <col min="6900" max="6909" width="10.7109375" style="66" customWidth="1"/>
    <col min="6910" max="6911" width="2.7109375" style="66" customWidth="1"/>
    <col min="6912" max="7154" width="9.140625" style="66"/>
    <col min="7155" max="7155" width="20.7109375" style="66" customWidth="1"/>
    <col min="7156" max="7165" width="10.7109375" style="66" customWidth="1"/>
    <col min="7166" max="7167" width="2.7109375" style="66" customWidth="1"/>
    <col min="7168" max="7410" width="9.140625" style="66"/>
    <col min="7411" max="7411" width="20.7109375" style="66" customWidth="1"/>
    <col min="7412" max="7421" width="10.7109375" style="66" customWidth="1"/>
    <col min="7422" max="7423" width="2.7109375" style="66" customWidth="1"/>
    <col min="7424" max="7666" width="9.140625" style="66"/>
    <col min="7667" max="7667" width="20.7109375" style="66" customWidth="1"/>
    <col min="7668" max="7677" width="10.7109375" style="66" customWidth="1"/>
    <col min="7678" max="7679" width="2.7109375" style="66" customWidth="1"/>
    <col min="7680" max="7922" width="9.140625" style="66"/>
    <col min="7923" max="7923" width="20.7109375" style="66" customWidth="1"/>
    <col min="7924" max="7933" width="10.7109375" style="66" customWidth="1"/>
    <col min="7934" max="7935" width="2.7109375" style="66" customWidth="1"/>
    <col min="7936" max="8178" width="9.140625" style="66"/>
    <col min="8179" max="8179" width="20.7109375" style="66" customWidth="1"/>
    <col min="8180" max="8189" width="10.7109375" style="66" customWidth="1"/>
    <col min="8190" max="8191" width="2.7109375" style="66" customWidth="1"/>
    <col min="8192" max="8434" width="9.140625" style="66"/>
    <col min="8435" max="8435" width="20.7109375" style="66" customWidth="1"/>
    <col min="8436" max="8445" width="10.7109375" style="66" customWidth="1"/>
    <col min="8446" max="8447" width="2.7109375" style="66" customWidth="1"/>
    <col min="8448" max="8690" width="9.140625" style="66"/>
    <col min="8691" max="8691" width="20.7109375" style="66" customWidth="1"/>
    <col min="8692" max="8701" width="10.7109375" style="66" customWidth="1"/>
    <col min="8702" max="8703" width="2.7109375" style="66" customWidth="1"/>
    <col min="8704" max="8946" width="9.140625" style="66"/>
    <col min="8947" max="8947" width="20.7109375" style="66" customWidth="1"/>
    <col min="8948" max="8957" width="10.7109375" style="66" customWidth="1"/>
    <col min="8958" max="8959" width="2.7109375" style="66" customWidth="1"/>
    <col min="8960" max="9202" width="9.140625" style="66"/>
    <col min="9203" max="9203" width="20.7109375" style="66" customWidth="1"/>
    <col min="9204" max="9213" width="10.7109375" style="66" customWidth="1"/>
    <col min="9214" max="9215" width="2.7109375" style="66" customWidth="1"/>
    <col min="9216" max="9458" width="9.140625" style="66"/>
    <col min="9459" max="9459" width="20.7109375" style="66" customWidth="1"/>
    <col min="9460" max="9469" width="10.7109375" style="66" customWidth="1"/>
    <col min="9470" max="9471" width="2.7109375" style="66" customWidth="1"/>
    <col min="9472" max="9714" width="9.140625" style="66"/>
    <col min="9715" max="9715" width="20.7109375" style="66" customWidth="1"/>
    <col min="9716" max="9725" width="10.7109375" style="66" customWidth="1"/>
    <col min="9726" max="9727" width="2.7109375" style="66" customWidth="1"/>
    <col min="9728" max="9970" width="9.140625" style="66"/>
    <col min="9971" max="9971" width="20.7109375" style="66" customWidth="1"/>
    <col min="9972" max="9981" width="10.7109375" style="66" customWidth="1"/>
    <col min="9982" max="9983" width="2.7109375" style="66" customWidth="1"/>
    <col min="9984" max="10226" width="9.140625" style="66"/>
    <col min="10227" max="10227" width="20.7109375" style="66" customWidth="1"/>
    <col min="10228" max="10237" width="10.7109375" style="66" customWidth="1"/>
    <col min="10238" max="10239" width="2.7109375" style="66" customWidth="1"/>
    <col min="10240" max="10482" width="9.140625" style="66"/>
    <col min="10483" max="10483" width="20.7109375" style="66" customWidth="1"/>
    <col min="10484" max="10493" width="10.7109375" style="66" customWidth="1"/>
    <col min="10494" max="10495" width="2.7109375" style="66" customWidth="1"/>
    <col min="10496" max="10738" width="9.140625" style="66"/>
    <col min="10739" max="10739" width="20.7109375" style="66" customWidth="1"/>
    <col min="10740" max="10749" width="10.7109375" style="66" customWidth="1"/>
    <col min="10750" max="10751" width="2.7109375" style="66" customWidth="1"/>
    <col min="10752" max="10994" width="9.140625" style="66"/>
    <col min="10995" max="10995" width="20.7109375" style="66" customWidth="1"/>
    <col min="10996" max="11005" width="10.7109375" style="66" customWidth="1"/>
    <col min="11006" max="11007" width="2.7109375" style="66" customWidth="1"/>
    <col min="11008" max="11250" width="9.140625" style="66"/>
    <col min="11251" max="11251" width="20.7109375" style="66" customWidth="1"/>
    <col min="11252" max="11261" width="10.7109375" style="66" customWidth="1"/>
    <col min="11262" max="11263" width="2.7109375" style="66" customWidth="1"/>
    <col min="11264" max="11506" width="9.140625" style="66"/>
    <col min="11507" max="11507" width="20.7109375" style="66" customWidth="1"/>
    <col min="11508" max="11517" width="10.7109375" style="66" customWidth="1"/>
    <col min="11518" max="11519" width="2.7109375" style="66" customWidth="1"/>
    <col min="11520" max="11762" width="9.140625" style="66"/>
    <col min="11763" max="11763" width="20.7109375" style="66" customWidth="1"/>
    <col min="11764" max="11773" width="10.7109375" style="66" customWidth="1"/>
    <col min="11774" max="11775" width="2.7109375" style="66" customWidth="1"/>
    <col min="11776" max="12018" width="9.140625" style="66"/>
    <col min="12019" max="12019" width="20.7109375" style="66" customWidth="1"/>
    <col min="12020" max="12029" width="10.7109375" style="66" customWidth="1"/>
    <col min="12030" max="12031" width="2.7109375" style="66" customWidth="1"/>
    <col min="12032" max="12274" width="9.140625" style="66"/>
    <col min="12275" max="12275" width="20.7109375" style="66" customWidth="1"/>
    <col min="12276" max="12285" width="10.7109375" style="66" customWidth="1"/>
    <col min="12286" max="12287" width="2.7109375" style="66" customWidth="1"/>
    <col min="12288" max="12530" width="9.140625" style="66"/>
    <col min="12531" max="12531" width="20.7109375" style="66" customWidth="1"/>
    <col min="12532" max="12541" width="10.7109375" style="66" customWidth="1"/>
    <col min="12542" max="12543" width="2.7109375" style="66" customWidth="1"/>
    <col min="12544" max="12786" width="9.140625" style="66"/>
    <col min="12787" max="12787" width="20.7109375" style="66" customWidth="1"/>
    <col min="12788" max="12797" width="10.7109375" style="66" customWidth="1"/>
    <col min="12798" max="12799" width="2.7109375" style="66" customWidth="1"/>
    <col min="12800" max="13042" width="9.140625" style="66"/>
    <col min="13043" max="13043" width="20.7109375" style="66" customWidth="1"/>
    <col min="13044" max="13053" width="10.7109375" style="66" customWidth="1"/>
    <col min="13054" max="13055" width="2.7109375" style="66" customWidth="1"/>
    <col min="13056" max="13298" width="9.140625" style="66"/>
    <col min="13299" max="13299" width="20.7109375" style="66" customWidth="1"/>
    <col min="13300" max="13309" width="10.7109375" style="66" customWidth="1"/>
    <col min="13310" max="13311" width="2.7109375" style="66" customWidth="1"/>
    <col min="13312" max="13554" width="9.140625" style="66"/>
    <col min="13555" max="13555" width="20.7109375" style="66" customWidth="1"/>
    <col min="13556" max="13565" width="10.7109375" style="66" customWidth="1"/>
    <col min="13566" max="13567" width="2.7109375" style="66" customWidth="1"/>
    <col min="13568" max="13810" width="9.140625" style="66"/>
    <col min="13811" max="13811" width="20.7109375" style="66" customWidth="1"/>
    <col min="13812" max="13821" width="10.7109375" style="66" customWidth="1"/>
    <col min="13822" max="13823" width="2.7109375" style="66" customWidth="1"/>
    <col min="13824" max="14066" width="9.140625" style="66"/>
    <col min="14067" max="14067" width="20.7109375" style="66" customWidth="1"/>
    <col min="14068" max="14077" width="10.7109375" style="66" customWidth="1"/>
    <col min="14078" max="14079" width="2.7109375" style="66" customWidth="1"/>
    <col min="14080" max="14322" width="9.140625" style="66"/>
    <col min="14323" max="14323" width="20.7109375" style="66" customWidth="1"/>
    <col min="14324" max="14333" width="10.7109375" style="66" customWidth="1"/>
    <col min="14334" max="14335" width="2.7109375" style="66" customWidth="1"/>
    <col min="14336" max="14578" width="9.140625" style="66"/>
    <col min="14579" max="14579" width="20.7109375" style="66" customWidth="1"/>
    <col min="14580" max="14589" width="10.7109375" style="66" customWidth="1"/>
    <col min="14590" max="14591" width="2.7109375" style="66" customWidth="1"/>
    <col min="14592" max="14834" width="9.140625" style="66"/>
    <col min="14835" max="14835" width="20.7109375" style="66" customWidth="1"/>
    <col min="14836" max="14845" width="10.7109375" style="66" customWidth="1"/>
    <col min="14846" max="14847" width="2.7109375" style="66" customWidth="1"/>
    <col min="14848" max="15090" width="9.140625" style="66"/>
    <col min="15091" max="15091" width="20.7109375" style="66" customWidth="1"/>
    <col min="15092" max="15101" width="10.7109375" style="66" customWidth="1"/>
    <col min="15102" max="15103" width="2.7109375" style="66" customWidth="1"/>
    <col min="15104" max="15346" width="9.140625" style="66"/>
    <col min="15347" max="15347" width="20.7109375" style="66" customWidth="1"/>
    <col min="15348" max="15357" width="10.7109375" style="66" customWidth="1"/>
    <col min="15358" max="15359" width="2.7109375" style="66" customWidth="1"/>
    <col min="15360" max="15602" width="9.140625" style="66"/>
    <col min="15603" max="15603" width="20.7109375" style="66" customWidth="1"/>
    <col min="15604" max="15613" width="10.7109375" style="66" customWidth="1"/>
    <col min="15614" max="15615" width="2.7109375" style="66" customWidth="1"/>
    <col min="15616" max="15858" width="9.140625" style="66"/>
    <col min="15859" max="15859" width="20.7109375" style="66" customWidth="1"/>
    <col min="15860" max="15869" width="10.7109375" style="66" customWidth="1"/>
    <col min="15870" max="15871" width="2.7109375" style="66" customWidth="1"/>
    <col min="15872" max="16114" width="9.140625" style="66"/>
    <col min="16115" max="16115" width="20.7109375" style="66" customWidth="1"/>
    <col min="16116" max="16125" width="10.7109375" style="66" customWidth="1"/>
    <col min="16126" max="16127" width="2.7109375" style="66" customWidth="1"/>
    <col min="16128" max="16383" width="9.140625" style="66"/>
    <col min="16384" max="16384" width="9.140625" style="66" customWidth="1"/>
  </cols>
  <sheetData>
    <row r="1" spans="1:21" ht="18">
      <c r="A1" s="552" t="s">
        <v>553</v>
      </c>
      <c r="B1" s="91"/>
      <c r="C1" s="91"/>
      <c r="D1" s="91"/>
      <c r="E1" s="91"/>
      <c r="F1" s="91"/>
      <c r="G1" s="91"/>
      <c r="H1" s="91"/>
      <c r="I1" s="91"/>
      <c r="J1" s="92"/>
    </row>
    <row r="2" spans="1:21" ht="5.0999999999999996" customHeight="1">
      <c r="A2" s="433"/>
      <c r="B2" s="434"/>
    </row>
    <row r="3" spans="1:21" ht="16.5" customHeight="1">
      <c r="A3" s="1599" t="s">
        <v>119</v>
      </c>
      <c r="B3" s="1591" t="s">
        <v>557</v>
      </c>
      <c r="C3" s="1632" t="s">
        <v>236</v>
      </c>
      <c r="D3" s="1593"/>
      <c r="E3" s="1593"/>
      <c r="F3" s="1633"/>
      <c r="G3" s="1593" t="s">
        <v>142</v>
      </c>
      <c r="H3" s="1593"/>
      <c r="I3" s="1593"/>
      <c r="J3" s="1593"/>
    </row>
    <row r="4" spans="1:21" ht="82.5" customHeight="1">
      <c r="A4" s="1600"/>
      <c r="B4" s="1608"/>
      <c r="C4" s="1463" t="s">
        <v>554</v>
      </c>
      <c r="D4" s="639" t="s">
        <v>555</v>
      </c>
      <c r="E4" s="639" t="s">
        <v>556</v>
      </c>
      <c r="F4" s="1464" t="s">
        <v>559</v>
      </c>
      <c r="G4" s="1463" t="s">
        <v>554</v>
      </c>
      <c r="H4" s="639" t="s">
        <v>555</v>
      </c>
      <c r="I4" s="639" t="s">
        <v>556</v>
      </c>
      <c r="J4" s="639" t="s">
        <v>559</v>
      </c>
      <c r="K4" s="89"/>
    </row>
    <row r="5" spans="1:21" ht="12" customHeight="1">
      <c r="A5" s="640">
        <v>2020</v>
      </c>
      <c r="B5" s="663">
        <v>1</v>
      </c>
      <c r="C5" s="1480">
        <v>718.80799999999999</v>
      </c>
      <c r="D5" s="1481">
        <v>718.80799999999999</v>
      </c>
      <c r="E5" s="1481">
        <v>0</v>
      </c>
      <c r="F5" s="1482">
        <v>0</v>
      </c>
      <c r="G5" s="1481">
        <v>7619.810500900001</v>
      </c>
      <c r="H5" s="1481">
        <v>7619.810500900001</v>
      </c>
      <c r="I5" s="1481">
        <v>0</v>
      </c>
      <c r="J5" s="1481">
        <v>0</v>
      </c>
      <c r="K5" s="63"/>
      <c r="L5" s="1392"/>
      <c r="M5" s="113"/>
      <c r="N5" s="113"/>
      <c r="O5" s="113"/>
    </row>
    <row r="6" spans="1:21" ht="12" customHeight="1">
      <c r="A6" s="640">
        <v>2021</v>
      </c>
      <c r="B6" s="663">
        <v>1</v>
      </c>
      <c r="C6" s="1480">
        <v>1144.1990000000001</v>
      </c>
      <c r="D6" s="1481">
        <v>1144.1990000000001</v>
      </c>
      <c r="E6" s="1481">
        <v>0</v>
      </c>
      <c r="F6" s="1482">
        <v>0</v>
      </c>
      <c r="G6" s="1481">
        <v>11968.700540899999</v>
      </c>
      <c r="H6" s="1481">
        <v>11968.700540899999</v>
      </c>
      <c r="I6" s="1481">
        <v>0</v>
      </c>
      <c r="J6" s="1481">
        <v>0</v>
      </c>
      <c r="K6" s="63"/>
      <c r="L6" s="1392"/>
      <c r="M6" s="113"/>
      <c r="N6" s="113"/>
      <c r="O6" s="113"/>
    </row>
    <row r="7" spans="1:21" ht="12" customHeight="1">
      <c r="A7" s="643">
        <v>2022</v>
      </c>
      <c r="B7" s="662">
        <v>2</v>
      </c>
      <c r="C7" s="1483">
        <v>1300.9480000000001</v>
      </c>
      <c r="D7" s="1484">
        <v>1300.9480000000001</v>
      </c>
      <c r="E7" s="1484">
        <v>0</v>
      </c>
      <c r="F7" s="1485">
        <v>0</v>
      </c>
      <c r="G7" s="1484">
        <v>13319.411433060002</v>
      </c>
      <c r="H7" s="1484">
        <v>13319.411433060002</v>
      </c>
      <c r="I7" s="1484">
        <v>0</v>
      </c>
      <c r="J7" s="1484">
        <v>0</v>
      </c>
      <c r="K7" s="63"/>
      <c r="L7" s="1392"/>
      <c r="M7" s="113"/>
      <c r="N7" s="113"/>
      <c r="O7" s="113"/>
    </row>
    <row r="8" spans="1:21" ht="12" customHeight="1">
      <c r="A8" s="644">
        <v>2023</v>
      </c>
      <c r="B8" s="664">
        <v>6</v>
      </c>
      <c r="C8" s="1486">
        <v>2938.1130299999995</v>
      </c>
      <c r="D8" s="1487">
        <v>2831.9760299999994</v>
      </c>
      <c r="E8" s="1487">
        <v>106.11500000000001</v>
      </c>
      <c r="F8" s="1488">
        <v>2.200000000003044E-2</v>
      </c>
      <c r="G8" s="1487">
        <v>30171.101642678637</v>
      </c>
      <c r="H8" s="1487">
        <v>29057.711622978641</v>
      </c>
      <c r="I8" s="1487">
        <v>1113.3900197</v>
      </c>
      <c r="J8" s="1487">
        <v>0</v>
      </c>
      <c r="K8" s="63"/>
      <c r="L8" s="1392"/>
      <c r="M8" s="113"/>
      <c r="N8" s="113"/>
      <c r="O8" s="113"/>
    </row>
    <row r="9" spans="1:21" ht="12" customHeight="1">
      <c r="A9" s="640">
        <v>2024</v>
      </c>
      <c r="B9" s="663">
        <v>11</v>
      </c>
      <c r="C9" s="1480">
        <v>7476.2009999999991</v>
      </c>
      <c r="D9" s="1481">
        <v>6955.64</v>
      </c>
      <c r="E9" s="1481">
        <v>520.35099999999989</v>
      </c>
      <c r="F9" s="1482">
        <v>0.20999999999991559</v>
      </c>
      <c r="G9" s="1481">
        <v>78248.316316406039</v>
      </c>
      <c r="H9" s="1481">
        <v>72930.323347964048</v>
      </c>
      <c r="I9" s="1481">
        <v>5313.6490000000003</v>
      </c>
      <c r="J9" s="1481">
        <v>4.3439684419975038</v>
      </c>
      <c r="K9" s="62"/>
      <c r="L9" s="1392"/>
      <c r="M9" s="113"/>
      <c r="N9" s="113"/>
      <c r="O9" s="113"/>
    </row>
    <row r="10" spans="1:21" ht="12" customHeight="1">
      <c r="A10" s="644">
        <v>2025</v>
      </c>
      <c r="B10" s="664">
        <v>12</v>
      </c>
      <c r="C10" s="1486">
        <v>17219.210999999996</v>
      </c>
      <c r="D10" s="1487">
        <v>16748.299000000003</v>
      </c>
      <c r="E10" s="1487">
        <v>479.11199999999997</v>
      </c>
      <c r="F10" s="1488">
        <v>-8.1999999999999567</v>
      </c>
      <c r="G10" s="1487">
        <v>178874.986</v>
      </c>
      <c r="H10" s="1487">
        <v>174078.93899999998</v>
      </c>
      <c r="I10" s="1487">
        <v>4877.536000000001</v>
      </c>
      <c r="J10" s="1487">
        <v>-81.489000000000019</v>
      </c>
      <c r="K10" s="63"/>
      <c r="L10" s="1392"/>
      <c r="M10" s="113"/>
      <c r="N10" s="113"/>
      <c r="O10" s="113"/>
      <c r="Q10" s="63"/>
      <c r="R10" s="63"/>
      <c r="S10" s="63"/>
      <c r="T10" s="63"/>
      <c r="U10" s="63"/>
    </row>
    <row r="11" spans="1:21" ht="9.9499999999999993" customHeight="1">
      <c r="A11" s="99"/>
      <c r="B11" s="99"/>
      <c r="C11" s="100"/>
      <c r="D11" s="100"/>
      <c r="E11" s="67"/>
      <c r="F11" s="67"/>
      <c r="G11" s="99"/>
      <c r="H11" s="100"/>
      <c r="I11" s="100"/>
      <c r="J11" s="100"/>
      <c r="K11" s="63"/>
      <c r="L11" s="65"/>
      <c r="M11" s="109"/>
      <c r="N11" s="109"/>
    </row>
    <row r="12" spans="1:21" ht="14.25" customHeight="1">
      <c r="A12" s="1598" t="s">
        <v>564</v>
      </c>
      <c r="B12" s="1598"/>
      <c r="C12" s="1598"/>
      <c r="D12" s="1598"/>
      <c r="E12" s="1598"/>
      <c r="F12" s="1598" t="s">
        <v>558</v>
      </c>
      <c r="G12" s="1598"/>
      <c r="H12" s="1598"/>
      <c r="I12" s="1598"/>
      <c r="J12" s="1598"/>
      <c r="K12" s="110"/>
      <c r="L12" s="113"/>
      <c r="M12" s="113"/>
      <c r="N12" s="113"/>
      <c r="O12" s="113"/>
    </row>
    <row r="13" spans="1:21" ht="13.5" customHeight="1">
      <c r="A13" s="1598"/>
      <c r="B13" s="1598"/>
      <c r="C13" s="1598"/>
      <c r="D13" s="1598"/>
      <c r="E13" s="1598"/>
      <c r="F13" s="1598"/>
      <c r="G13" s="1598"/>
      <c r="H13" s="1598"/>
      <c r="I13" s="1598"/>
      <c r="J13" s="1598"/>
      <c r="L13" s="113"/>
      <c r="M13" s="113"/>
      <c r="N13" s="113"/>
      <c r="O13" s="113"/>
      <c r="P13" s="113"/>
    </row>
    <row r="14" spans="1:21" ht="9.9499999999999993" customHeight="1">
      <c r="A14" s="67"/>
      <c r="B14" s="67"/>
      <c r="C14" s="67"/>
      <c r="D14" s="67"/>
      <c r="E14" s="67"/>
      <c r="F14" s="67"/>
      <c r="G14" s="62"/>
      <c r="H14" s="67"/>
      <c r="I14" s="67"/>
    </row>
    <row r="15" spans="1:21" ht="9.9499999999999993" customHeight="1">
      <c r="A15" s="67"/>
      <c r="B15" s="73"/>
      <c r="C15" s="73"/>
      <c r="D15" s="73"/>
      <c r="E15" s="63"/>
      <c r="F15" s="63"/>
      <c r="G15" s="73"/>
      <c r="H15" s="73"/>
      <c r="I15" s="73"/>
      <c r="J15" s="72"/>
    </row>
    <row r="16" spans="1:21" ht="9.9499999999999993" customHeight="1">
      <c r="A16" s="67"/>
      <c r="B16" s="73"/>
      <c r="C16" s="73" t="str">
        <f>C4</f>
        <v>Celková výroba biometanu
včetně ztrát a vlastní spotřeby plynu</v>
      </c>
      <c r="D16" s="73"/>
      <c r="E16" s="63"/>
      <c r="F16" s="110"/>
      <c r="G16" s="72"/>
      <c r="H16" s="73" t="str">
        <f t="shared" ref="H16:H22" si="0">C4</f>
        <v>Celková výroba biometanu
včetně ztrát a vlastní spotřeby plynu</v>
      </c>
      <c r="I16" s="73"/>
      <c r="J16" s="72"/>
    </row>
    <row r="17" spans="1:15" ht="9.9499999999999993" customHeight="1">
      <c r="A17" s="67"/>
      <c r="B17" s="1477">
        <f>A5</f>
        <v>2020</v>
      </c>
      <c r="C17" s="1465">
        <f>(C5/1000)/'5.2'!C9</f>
        <v>5.8564615022805369E-3</v>
      </c>
      <c r="D17" s="1465">
        <f>('5.2'!C9-('5.3'!C5/1000))/'5.2'!C9</f>
        <v>0.99414353849771953</v>
      </c>
      <c r="E17" s="63"/>
      <c r="F17" s="63"/>
      <c r="G17" s="73">
        <f t="shared" ref="G17:G22" si="1">A5</f>
        <v>2020</v>
      </c>
      <c r="H17" s="115">
        <f t="shared" si="0"/>
        <v>718.80799999999999</v>
      </c>
      <c r="I17" s="73"/>
      <c r="J17" s="72"/>
    </row>
    <row r="18" spans="1:15" ht="9.9499999999999993" customHeight="1">
      <c r="A18" s="67"/>
      <c r="B18" s="1477">
        <f t="shared" ref="B18:B22" si="2">A6</f>
        <v>2021</v>
      </c>
      <c r="C18" s="1465">
        <f>(C6/1000)/'5.2'!C10</f>
        <v>8.9484470614273667E-3</v>
      </c>
      <c r="D18" s="1465">
        <f>('5.2'!C10-('5.3'!C6/1000))/'5.2'!C10</f>
        <v>0.99105155293857261</v>
      </c>
      <c r="E18" s="63"/>
      <c r="F18" s="63"/>
      <c r="G18" s="73">
        <f t="shared" si="1"/>
        <v>2021</v>
      </c>
      <c r="H18" s="115">
        <f t="shared" si="0"/>
        <v>1144.1990000000001</v>
      </c>
      <c r="I18" s="73"/>
      <c r="J18" s="72"/>
    </row>
    <row r="19" spans="1:15" ht="9.9499999999999993" customHeight="1">
      <c r="A19" s="67"/>
      <c r="B19" s="1477">
        <f t="shared" si="2"/>
        <v>2022</v>
      </c>
      <c r="C19" s="1465">
        <f>(C7/1000)/'5.2'!C11</f>
        <v>8.7797422450788688E-3</v>
      </c>
      <c r="D19" s="1465">
        <f>('5.2'!C11-('5.3'!C7/1000))/'5.2'!C11</f>
        <v>0.99122025775492106</v>
      </c>
      <c r="E19" s="63"/>
      <c r="F19" s="63"/>
      <c r="G19" s="73">
        <f t="shared" si="1"/>
        <v>2022</v>
      </c>
      <c r="H19" s="115">
        <f t="shared" si="0"/>
        <v>1300.9480000000001</v>
      </c>
      <c r="I19" s="73"/>
      <c r="J19" s="72"/>
    </row>
    <row r="20" spans="1:15" ht="9.9499999999999993" customHeight="1">
      <c r="A20" s="67"/>
      <c r="B20" s="1477">
        <f t="shared" si="2"/>
        <v>2023</v>
      </c>
      <c r="C20" s="1465">
        <f>(C8/1000)/'5.2'!C12</f>
        <v>3.3281318404697703E-2</v>
      </c>
      <c r="D20" s="1465">
        <f>('5.2'!C12-('5.3'!C8/1000))/'5.2'!C12</f>
        <v>0.96671868159530228</v>
      </c>
      <c r="E20" s="63"/>
      <c r="F20" s="63"/>
      <c r="G20" s="73">
        <f t="shared" si="1"/>
        <v>2023</v>
      </c>
      <c r="H20" s="115">
        <f t="shared" si="0"/>
        <v>2938.1130299999995</v>
      </c>
      <c r="I20" s="73"/>
      <c r="J20" s="72"/>
    </row>
    <row r="21" spans="1:15" s="67" customFormat="1" ht="9.9499999999999993" customHeight="1">
      <c r="B21" s="1477">
        <f t="shared" si="2"/>
        <v>2024</v>
      </c>
      <c r="C21" s="1465">
        <f>(C9/1000)/'5.2'!C13</f>
        <v>6.5628447706902668E-2</v>
      </c>
      <c r="D21" s="1465">
        <f>('5.2'!C13-('5.3'!C9/1000))/'5.2'!C13</f>
        <v>0.93437155229309732</v>
      </c>
      <c r="E21" s="63"/>
      <c r="F21" s="63"/>
      <c r="G21" s="73">
        <f t="shared" si="1"/>
        <v>2024</v>
      </c>
      <c r="H21" s="115">
        <f t="shared" si="0"/>
        <v>7476.2009999999991</v>
      </c>
      <c r="I21" s="73"/>
      <c r="J21" s="72"/>
      <c r="L21" s="66"/>
      <c r="M21" s="66"/>
      <c r="N21" s="66"/>
      <c r="O21" s="66"/>
    </row>
    <row r="22" spans="1:15" s="67" customFormat="1" ht="9.9499999999999993" customHeight="1">
      <c r="B22" s="1477">
        <f t="shared" si="2"/>
        <v>2025</v>
      </c>
      <c r="C22" s="1465">
        <f>(C10/1000)/'5.2'!C14</f>
        <v>0.14780721934352611</v>
      </c>
      <c r="D22" s="1465">
        <f>('5.2'!C14-('5.3'!C10/1000))/'5.2'!C14</f>
        <v>0.85219278065647386</v>
      </c>
      <c r="E22" s="63"/>
      <c r="F22" s="63"/>
      <c r="G22" s="73">
        <f t="shared" si="1"/>
        <v>2025</v>
      </c>
      <c r="H22" s="115">
        <f t="shared" si="0"/>
        <v>17219.210999999996</v>
      </c>
      <c r="I22" s="73"/>
      <c r="J22" s="72"/>
      <c r="L22" s="66"/>
      <c r="M22" s="66"/>
      <c r="N22" s="66"/>
      <c r="O22" s="66"/>
    </row>
    <row r="23" spans="1:15" s="67" customFormat="1" ht="9.9499999999999993" customHeight="1">
      <c r="B23" s="1478"/>
      <c r="C23" s="1479"/>
      <c r="D23" s="73"/>
      <c r="E23" s="110"/>
      <c r="F23" s="63"/>
      <c r="I23" s="73"/>
      <c r="J23" s="72"/>
      <c r="L23" s="66"/>
      <c r="M23" s="66"/>
      <c r="N23" s="66"/>
      <c r="O23" s="66"/>
    </row>
    <row r="24" spans="1:15" s="67" customFormat="1" ht="9.9499999999999993" customHeight="1">
      <c r="B24" s="1478"/>
      <c r="C24" s="1479"/>
      <c r="D24" s="73"/>
      <c r="E24" s="110"/>
      <c r="F24" s="63"/>
      <c r="I24" s="73"/>
      <c r="J24" s="72"/>
      <c r="L24" s="66"/>
      <c r="M24" s="66"/>
      <c r="N24" s="66"/>
      <c r="O24" s="66"/>
    </row>
    <row r="25" spans="1:15" s="67" customFormat="1" ht="9.9499999999999993" customHeight="1">
      <c r="B25" s="111"/>
      <c r="C25" s="114"/>
      <c r="E25" s="110"/>
      <c r="F25" s="63"/>
      <c r="I25" s="73"/>
      <c r="J25" s="72"/>
      <c r="L25" s="66"/>
      <c r="M25" s="66"/>
      <c r="N25" s="66"/>
      <c r="O25" s="66"/>
    </row>
    <row r="26" spans="1:15" s="67" customFormat="1" ht="9.9499999999999993" customHeight="1">
      <c r="B26" s="111"/>
      <c r="C26" s="114"/>
      <c r="E26" s="110"/>
      <c r="F26" s="63"/>
      <c r="I26" s="73"/>
      <c r="J26" s="72"/>
      <c r="L26" s="66"/>
      <c r="M26" s="66"/>
      <c r="N26" s="66"/>
      <c r="O26" s="66"/>
    </row>
    <row r="27" spans="1:15" s="67" customFormat="1" ht="9.9499999999999993" customHeight="1">
      <c r="B27" s="111"/>
      <c r="C27" s="114"/>
      <c r="E27" s="110"/>
      <c r="J27" s="66"/>
      <c r="L27" s="66"/>
      <c r="M27" s="66"/>
      <c r="N27" s="66"/>
      <c r="O27" s="66"/>
    </row>
    <row r="28" spans="1:15" s="67" customFormat="1" ht="9.9499999999999993" customHeight="1">
      <c r="B28" s="111"/>
      <c r="C28" s="114"/>
      <c r="E28" s="110"/>
      <c r="L28" s="66"/>
      <c r="M28" s="66"/>
      <c r="N28" s="66"/>
      <c r="O28" s="66"/>
    </row>
    <row r="29" spans="1:15" s="67" customFormat="1" ht="9.9499999999999993" customHeight="1">
      <c r="L29" s="66"/>
      <c r="M29" s="66"/>
      <c r="N29" s="66"/>
      <c r="O29" s="66"/>
    </row>
    <row r="30" spans="1:15" s="67" customFormat="1" ht="9.9499999999999993" customHeight="1">
      <c r="L30" s="66"/>
      <c r="M30" s="66"/>
      <c r="N30" s="66"/>
      <c r="O30" s="66"/>
    </row>
    <row r="31" spans="1:15" s="67" customFormat="1" ht="9.9499999999999993" customHeight="1">
      <c r="A31" s="86"/>
      <c r="B31" s="86"/>
      <c r="C31" s="86"/>
      <c r="D31" s="86"/>
      <c r="E31" s="86"/>
      <c r="F31" s="86"/>
      <c r="G31" s="86"/>
      <c r="H31" s="86"/>
      <c r="I31" s="86"/>
      <c r="J31" s="86"/>
      <c r="L31" s="66"/>
      <c r="M31" s="66"/>
      <c r="N31" s="66"/>
      <c r="O31" s="66"/>
    </row>
    <row r="32" spans="1:15" s="67" customFormat="1" ht="16.5" customHeight="1">
      <c r="B32" s="86"/>
      <c r="C32" s="86"/>
      <c r="D32" s="86"/>
      <c r="E32" s="86"/>
      <c r="F32" s="86"/>
      <c r="G32" s="86"/>
      <c r="H32" s="86"/>
      <c r="I32" s="86"/>
      <c r="J32" s="86"/>
      <c r="L32" s="66"/>
      <c r="M32" s="66"/>
      <c r="N32" s="66"/>
      <c r="O32" s="66"/>
    </row>
    <row r="33" spans="1:15" s="67" customFormat="1" ht="9.9499999999999993" customHeight="1">
      <c r="A33" s="86"/>
      <c r="B33" s="86"/>
      <c r="C33" s="86"/>
      <c r="D33" s="86"/>
      <c r="E33" s="86"/>
      <c r="F33" s="86"/>
      <c r="G33" s="86"/>
      <c r="H33" s="86"/>
      <c r="I33" s="86"/>
      <c r="J33" s="86"/>
      <c r="L33" s="66"/>
      <c r="M33" s="66"/>
      <c r="N33" s="66"/>
      <c r="O33" s="66"/>
    </row>
    <row r="34" spans="1:15" s="67" customFormat="1" ht="9.9499999999999993" customHeight="1">
      <c r="A34" s="75"/>
      <c r="B34" s="75"/>
      <c r="C34" s="75"/>
      <c r="D34" s="75"/>
      <c r="E34" s="75"/>
      <c r="F34" s="75"/>
      <c r="G34" s="75"/>
      <c r="H34" s="75"/>
      <c r="I34" s="75"/>
      <c r="J34" s="75"/>
      <c r="L34" s="66"/>
      <c r="M34" s="66"/>
      <c r="N34" s="66"/>
      <c r="O34" s="66"/>
    </row>
    <row r="35" spans="1:15" s="67" customFormat="1" ht="9.9499999999999993" customHeight="1">
      <c r="L35" s="66"/>
      <c r="M35" s="66"/>
      <c r="N35" s="66"/>
      <c r="O35" s="66"/>
    </row>
    <row r="36" spans="1:15" s="67" customFormat="1" ht="18" customHeight="1">
      <c r="A36" s="1519" t="s">
        <v>307</v>
      </c>
      <c r="B36" s="1584" t="s">
        <v>595</v>
      </c>
      <c r="C36" s="1584"/>
      <c r="D36" s="1584"/>
      <c r="E36" s="1584"/>
      <c r="F36" s="1584"/>
      <c r="G36" s="1584"/>
      <c r="H36" s="1584"/>
      <c r="I36" s="1584"/>
      <c r="J36" s="1584"/>
      <c r="L36" s="66"/>
      <c r="M36" s="66"/>
      <c r="N36" s="66"/>
      <c r="O36" s="66"/>
    </row>
    <row r="37" spans="1:15" ht="9.9499999999999993" customHeight="1">
      <c r="A37" s="1425"/>
      <c r="B37" s="1584"/>
      <c r="C37" s="1584"/>
      <c r="D37" s="1584"/>
      <c r="E37" s="1584"/>
      <c r="F37" s="1584"/>
      <c r="G37" s="1584"/>
      <c r="H37" s="1584"/>
      <c r="I37" s="1584"/>
      <c r="J37" s="1584"/>
    </row>
    <row r="38" spans="1:15" ht="9.9499999999999993" customHeight="1">
      <c r="A38" s="1425"/>
      <c r="B38" s="1584"/>
      <c r="C38" s="1584"/>
      <c r="D38" s="1584"/>
      <c r="E38" s="1584"/>
      <c r="F38" s="1584"/>
      <c r="G38" s="1584"/>
      <c r="H38" s="1584"/>
      <c r="I38" s="1584"/>
      <c r="J38" s="1584"/>
    </row>
    <row r="39" spans="1:15" ht="6" customHeight="1">
      <c r="A39" s="67"/>
      <c r="B39" s="67"/>
      <c r="C39" s="67"/>
      <c r="D39" s="67"/>
      <c r="E39" s="67"/>
      <c r="F39" s="67"/>
      <c r="G39" s="67"/>
      <c r="H39" s="67"/>
      <c r="I39" s="67"/>
      <c r="J39" s="67"/>
    </row>
    <row r="40" spans="1:15" ht="14.25" customHeight="1">
      <c r="A40" s="1631"/>
      <c r="B40" s="1631"/>
      <c r="C40" s="1631"/>
      <c r="D40" s="1631"/>
      <c r="E40" s="1631"/>
      <c r="F40" s="1631"/>
      <c r="G40" s="1631"/>
      <c r="H40" s="1631"/>
      <c r="I40" s="1631"/>
      <c r="J40" s="1631"/>
    </row>
  </sheetData>
  <mergeCells count="8">
    <mergeCell ref="A40:J40"/>
    <mergeCell ref="A12:E13"/>
    <mergeCell ref="F12:J13"/>
    <mergeCell ref="A3:A4"/>
    <mergeCell ref="B3:B4"/>
    <mergeCell ref="C3:F3"/>
    <mergeCell ref="G3:J3"/>
    <mergeCell ref="B36:J38"/>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7"/>
  <dimension ref="A1:U47"/>
  <sheetViews>
    <sheetView showGridLines="0" zoomScaleNormal="100" zoomScaleSheetLayoutView="100" workbookViewId="0"/>
  </sheetViews>
  <sheetFormatPr defaultRowHeight="12.75"/>
  <cols>
    <col min="1" max="1" width="9.7109375" style="28" customWidth="1"/>
    <col min="2" max="3" width="6.7109375" style="28" customWidth="1"/>
    <col min="4" max="4" width="7.28515625" style="28" customWidth="1"/>
    <col min="5" max="6" width="6.7109375" style="28" customWidth="1"/>
    <col min="7" max="7" width="7.28515625" style="28" customWidth="1"/>
    <col min="8" max="11" width="7.7109375" style="28" customWidth="1"/>
    <col min="12" max="12" width="1.7109375" style="28" customWidth="1"/>
    <col min="13" max="18" width="10.28515625" style="28" customWidth="1"/>
    <col min="19" max="257" width="9.140625" style="28"/>
    <col min="258" max="270" width="10.7109375" style="28" customWidth="1"/>
    <col min="271" max="513" width="9.140625" style="28"/>
    <col min="514" max="526" width="10.7109375" style="28" customWidth="1"/>
    <col min="527" max="769" width="9.140625" style="28"/>
    <col min="770" max="782" width="10.7109375" style="28" customWidth="1"/>
    <col min="783" max="1025" width="9.140625" style="28"/>
    <col min="1026" max="1038" width="10.7109375" style="28" customWidth="1"/>
    <col min="1039" max="1281" width="9.140625" style="28"/>
    <col min="1282" max="1294" width="10.7109375" style="28" customWidth="1"/>
    <col min="1295" max="1537" width="9.140625" style="28"/>
    <col min="1538" max="1550" width="10.7109375" style="28" customWidth="1"/>
    <col min="1551" max="1793" width="9.140625" style="28"/>
    <col min="1794" max="1806" width="10.7109375" style="28" customWidth="1"/>
    <col min="1807" max="2049" width="9.140625" style="28"/>
    <col min="2050" max="2062" width="10.7109375" style="28" customWidth="1"/>
    <col min="2063" max="2305" width="9.140625" style="28"/>
    <col min="2306" max="2318" width="10.7109375" style="28" customWidth="1"/>
    <col min="2319" max="2561" width="9.140625" style="28"/>
    <col min="2562" max="2574" width="10.7109375" style="28" customWidth="1"/>
    <col min="2575" max="2817" width="9.140625" style="28"/>
    <col min="2818" max="2830" width="10.7109375" style="28" customWidth="1"/>
    <col min="2831" max="3073" width="9.140625" style="28"/>
    <col min="3074" max="3086" width="10.7109375" style="28" customWidth="1"/>
    <col min="3087" max="3329" width="9.140625" style="28"/>
    <col min="3330" max="3342" width="10.7109375" style="28" customWidth="1"/>
    <col min="3343" max="3585" width="9.140625" style="28"/>
    <col min="3586" max="3598" width="10.7109375" style="28" customWidth="1"/>
    <col min="3599" max="3841" width="9.140625" style="28"/>
    <col min="3842" max="3854" width="10.7109375" style="28" customWidth="1"/>
    <col min="3855" max="4097" width="9.140625" style="28"/>
    <col min="4098" max="4110" width="10.7109375" style="28" customWidth="1"/>
    <col min="4111" max="4353" width="9.140625" style="28"/>
    <col min="4354" max="4366" width="10.7109375" style="28" customWidth="1"/>
    <col min="4367" max="4609" width="9.140625" style="28"/>
    <col min="4610" max="4622" width="10.7109375" style="28" customWidth="1"/>
    <col min="4623" max="4865" width="9.140625" style="28"/>
    <col min="4866" max="4878" width="10.7109375" style="28" customWidth="1"/>
    <col min="4879" max="5121" width="9.140625" style="28"/>
    <col min="5122" max="5134" width="10.7109375" style="28" customWidth="1"/>
    <col min="5135" max="5377" width="9.140625" style="28"/>
    <col min="5378" max="5390" width="10.7109375" style="28" customWidth="1"/>
    <col min="5391" max="5633" width="9.140625" style="28"/>
    <col min="5634" max="5646" width="10.7109375" style="28" customWidth="1"/>
    <col min="5647" max="5889" width="9.140625" style="28"/>
    <col min="5890" max="5902" width="10.7109375" style="28" customWidth="1"/>
    <col min="5903" max="6145" width="9.140625" style="28"/>
    <col min="6146" max="6158" width="10.7109375" style="28" customWidth="1"/>
    <col min="6159" max="6401" width="9.140625" style="28"/>
    <col min="6402" max="6414" width="10.7109375" style="28" customWidth="1"/>
    <col min="6415" max="6657" width="9.140625" style="28"/>
    <col min="6658" max="6670" width="10.7109375" style="28" customWidth="1"/>
    <col min="6671" max="6913" width="9.140625" style="28"/>
    <col min="6914" max="6926" width="10.7109375" style="28" customWidth="1"/>
    <col min="6927" max="7169" width="9.140625" style="28"/>
    <col min="7170" max="7182" width="10.7109375" style="28" customWidth="1"/>
    <col min="7183" max="7425" width="9.140625" style="28"/>
    <col min="7426" max="7438" width="10.7109375" style="28" customWidth="1"/>
    <col min="7439" max="7681" width="9.140625" style="28"/>
    <col min="7682" max="7694" width="10.7109375" style="28" customWidth="1"/>
    <col min="7695" max="7937" width="9.140625" style="28"/>
    <col min="7938" max="7950" width="10.7109375" style="28" customWidth="1"/>
    <col min="7951" max="8193" width="9.140625" style="28"/>
    <col min="8194" max="8206" width="10.7109375" style="28" customWidth="1"/>
    <col min="8207" max="8449" width="9.140625" style="28"/>
    <col min="8450" max="8462" width="10.7109375" style="28" customWidth="1"/>
    <col min="8463" max="8705" width="9.140625" style="28"/>
    <col min="8706" max="8718" width="10.7109375" style="28" customWidth="1"/>
    <col min="8719" max="8961" width="9.140625" style="28"/>
    <col min="8962" max="8974" width="10.7109375" style="28" customWidth="1"/>
    <col min="8975" max="9217" width="9.140625" style="28"/>
    <col min="9218" max="9230" width="10.7109375" style="28" customWidth="1"/>
    <col min="9231" max="9473" width="9.140625" style="28"/>
    <col min="9474" max="9486" width="10.7109375" style="28" customWidth="1"/>
    <col min="9487" max="9729" width="9.140625" style="28"/>
    <col min="9730" max="9742" width="10.7109375" style="28" customWidth="1"/>
    <col min="9743" max="9985" width="9.140625" style="28"/>
    <col min="9986" max="9998" width="10.7109375" style="28" customWidth="1"/>
    <col min="9999" max="10241" width="9.140625" style="28"/>
    <col min="10242" max="10254" width="10.7109375" style="28" customWidth="1"/>
    <col min="10255" max="10497" width="9.140625" style="28"/>
    <col min="10498" max="10510" width="10.7109375" style="28" customWidth="1"/>
    <col min="10511" max="10753" width="9.140625" style="28"/>
    <col min="10754" max="10766" width="10.7109375" style="28" customWidth="1"/>
    <col min="10767" max="11009" width="9.140625" style="28"/>
    <col min="11010" max="11022" width="10.7109375" style="28" customWidth="1"/>
    <col min="11023" max="11265" width="9.140625" style="28"/>
    <col min="11266" max="11278" width="10.7109375" style="28" customWidth="1"/>
    <col min="11279" max="11521" width="9.140625" style="28"/>
    <col min="11522" max="11534" width="10.7109375" style="28" customWidth="1"/>
    <col min="11535" max="11777" width="9.140625" style="28"/>
    <col min="11778" max="11790" width="10.7109375" style="28" customWidth="1"/>
    <col min="11791" max="12033" width="9.140625" style="28"/>
    <col min="12034" max="12046" width="10.7109375" style="28" customWidth="1"/>
    <col min="12047" max="12289" width="9.140625" style="28"/>
    <col min="12290" max="12302" width="10.7109375" style="28" customWidth="1"/>
    <col min="12303" max="12545" width="9.140625" style="28"/>
    <col min="12546" max="12558" width="10.7109375" style="28" customWidth="1"/>
    <col min="12559" max="12801" width="9.140625" style="28"/>
    <col min="12802" max="12814" width="10.7109375" style="28" customWidth="1"/>
    <col min="12815" max="13057" width="9.140625" style="28"/>
    <col min="13058" max="13070" width="10.7109375" style="28" customWidth="1"/>
    <col min="13071" max="13313" width="9.140625" style="28"/>
    <col min="13314" max="13326" width="10.7109375" style="28" customWidth="1"/>
    <col min="13327" max="13569" width="9.140625" style="28"/>
    <col min="13570" max="13582" width="10.7109375" style="28" customWidth="1"/>
    <col min="13583" max="13825" width="9.140625" style="28"/>
    <col min="13826" max="13838" width="10.7109375" style="28" customWidth="1"/>
    <col min="13839" max="14081" width="9.140625" style="28"/>
    <col min="14082" max="14094" width="10.7109375" style="28" customWidth="1"/>
    <col min="14095" max="14337" width="9.140625" style="28"/>
    <col min="14338" max="14350" width="10.7109375" style="28" customWidth="1"/>
    <col min="14351" max="14593" width="9.140625" style="28"/>
    <col min="14594" max="14606" width="10.7109375" style="28" customWidth="1"/>
    <col min="14607" max="14849" width="9.140625" style="28"/>
    <col min="14850" max="14862" width="10.7109375" style="28" customWidth="1"/>
    <col min="14863" max="15105" width="9.140625" style="28"/>
    <col min="15106" max="15118" width="10.7109375" style="28" customWidth="1"/>
    <col min="15119" max="15361" width="9.140625" style="28"/>
    <col min="15362" max="15374" width="10.7109375" style="28" customWidth="1"/>
    <col min="15375" max="15617" width="9.140625" style="28"/>
    <col min="15618" max="15630" width="10.7109375" style="28" customWidth="1"/>
    <col min="15631" max="15873" width="9.140625" style="28"/>
    <col min="15874" max="15886" width="10.7109375" style="28" customWidth="1"/>
    <col min="15887" max="16129" width="9.140625" style="28"/>
    <col min="16130" max="16142" width="10.7109375" style="28" customWidth="1"/>
    <col min="16143" max="16383" width="9.140625" style="28"/>
    <col min="16384" max="16384" width="9.140625" style="28" customWidth="1"/>
  </cols>
  <sheetData>
    <row r="1" spans="1:21" s="130" customFormat="1" ht="20.25">
      <c r="A1" s="527" t="s">
        <v>399</v>
      </c>
      <c r="B1" s="418"/>
      <c r="C1" s="418"/>
      <c r="D1" s="418"/>
      <c r="E1" s="418"/>
      <c r="F1" s="418"/>
      <c r="R1" s="131"/>
    </row>
    <row r="2" spans="1:21" s="130" customFormat="1" ht="5.0999999999999996" customHeight="1">
      <c r="R2" s="131"/>
    </row>
    <row r="3" spans="1:21" s="545" customFormat="1" ht="18">
      <c r="A3" s="1638" t="s">
        <v>372</v>
      </c>
      <c r="B3" s="1638"/>
      <c r="C3" s="1638"/>
      <c r="D3" s="1638"/>
      <c r="E3" s="1638"/>
      <c r="F3" s="1638"/>
      <c r="G3" s="1638"/>
      <c r="H3" s="1638"/>
      <c r="I3" s="1638"/>
      <c r="J3" s="1638"/>
      <c r="K3" s="1638"/>
      <c r="L3" s="1638"/>
      <c r="M3" s="1638"/>
      <c r="N3" s="1638"/>
      <c r="O3" s="1638"/>
      <c r="P3" s="1638"/>
      <c r="Q3" s="1638"/>
      <c r="R3" s="1638"/>
    </row>
    <row r="4" spans="1:21" ht="5.0999999999999996" customHeight="1">
      <c r="A4" s="132"/>
      <c r="B4" s="132"/>
      <c r="C4" s="132"/>
      <c r="D4" s="132"/>
      <c r="E4" s="132"/>
      <c r="F4" s="132"/>
      <c r="G4" s="132"/>
      <c r="H4" s="132"/>
      <c r="I4" s="132"/>
      <c r="J4" s="425"/>
      <c r="K4" s="132"/>
      <c r="L4" s="132"/>
      <c r="M4" s="132"/>
      <c r="N4" s="132"/>
      <c r="O4" s="132"/>
      <c r="P4" s="132"/>
      <c r="Q4" s="132"/>
      <c r="R4" s="132"/>
    </row>
    <row r="5" spans="1:21" ht="17.25" customHeight="1">
      <c r="A5" s="1639">
        <v>2025</v>
      </c>
      <c r="B5" s="1639"/>
      <c r="C5" s="1639"/>
      <c r="D5" s="1639"/>
      <c r="E5" s="1639"/>
      <c r="F5" s="1639"/>
      <c r="G5" s="1639"/>
      <c r="H5" s="1639"/>
      <c r="I5" s="1639"/>
      <c r="J5" s="1639"/>
      <c r="K5" s="1639"/>
      <c r="L5" s="124"/>
      <c r="M5" s="124"/>
      <c r="N5" s="124"/>
      <c r="O5" s="124"/>
      <c r="P5" s="124"/>
      <c r="Q5" s="124"/>
      <c r="R5" s="124"/>
    </row>
    <row r="6" spans="1:21" ht="19.899999999999999" customHeight="1">
      <c r="A6" s="964" t="s">
        <v>119</v>
      </c>
      <c r="B6" s="1562" t="s">
        <v>109</v>
      </c>
      <c r="C6" s="1563"/>
      <c r="D6" s="1563"/>
      <c r="E6" s="1563"/>
      <c r="F6" s="1563"/>
      <c r="G6" s="1564"/>
      <c r="H6" s="1563" t="s">
        <v>110</v>
      </c>
      <c r="I6" s="1563"/>
      <c r="J6" s="1563"/>
      <c r="K6" s="1563"/>
      <c r="L6" s="1637"/>
      <c r="M6" s="1637"/>
      <c r="N6" s="1637"/>
      <c r="O6" s="1637"/>
      <c r="P6" s="1637"/>
      <c r="Q6" s="1637"/>
      <c r="R6" s="1637"/>
    </row>
    <row r="7" spans="1:21" ht="15" customHeight="1">
      <c r="A7" s="961"/>
      <c r="B7" s="1635" t="s">
        <v>58</v>
      </c>
      <c r="C7" s="1634"/>
      <c r="D7" s="1187"/>
      <c r="E7" s="1635" t="s">
        <v>52</v>
      </c>
      <c r="F7" s="1634"/>
      <c r="G7" s="1188"/>
      <c r="H7" s="1634" t="str">
        <f>B7</f>
        <v>Skutečnost</v>
      </c>
      <c r="I7" s="1634"/>
      <c r="J7" s="1635" t="str">
        <f>E7</f>
        <v>Přepočet</v>
      </c>
      <c r="K7" s="1634"/>
      <c r="L7" s="1636"/>
      <c r="M7" s="1636"/>
      <c r="N7" s="1636"/>
      <c r="O7" s="1636"/>
      <c r="P7" s="1636"/>
      <c r="Q7" s="1636"/>
      <c r="R7" s="1636"/>
      <c r="T7" s="31"/>
    </row>
    <row r="8" spans="1:21" ht="28.5" customHeight="1">
      <c r="A8" s="962"/>
      <c r="B8" s="1116">
        <f>A5</f>
        <v>2025</v>
      </c>
      <c r="C8" s="1381">
        <f>A5-1</f>
        <v>2024</v>
      </c>
      <c r="D8" s="1382" t="s">
        <v>415</v>
      </c>
      <c r="E8" s="1116">
        <f>B8</f>
        <v>2025</v>
      </c>
      <c r="F8" s="1381">
        <f>A5-1</f>
        <v>2024</v>
      </c>
      <c r="G8" s="1383" t="s">
        <v>415</v>
      </c>
      <c r="H8" s="1117">
        <f>B8</f>
        <v>2025</v>
      </c>
      <c r="I8" s="1381">
        <f>A5-1</f>
        <v>2024</v>
      </c>
      <c r="J8" s="1116">
        <f>B8</f>
        <v>2025</v>
      </c>
      <c r="K8" s="1381">
        <f>A5-1</f>
        <v>2024</v>
      </c>
      <c r="L8" s="125"/>
      <c r="M8" s="126"/>
      <c r="N8" s="127">
        <f>B8</f>
        <v>2025</v>
      </c>
      <c r="O8" s="127">
        <f>C8</f>
        <v>2024</v>
      </c>
      <c r="P8" s="126" t="s">
        <v>175</v>
      </c>
      <c r="Q8" s="128"/>
      <c r="R8" s="129"/>
      <c r="S8" s="31"/>
      <c r="T8" s="31"/>
      <c r="U8" s="122"/>
    </row>
    <row r="9" spans="1:21" ht="19.149999999999999" customHeight="1">
      <c r="A9" s="157" t="s">
        <v>176</v>
      </c>
      <c r="B9" s="1148">
        <v>1044.1231458692557</v>
      </c>
      <c r="C9" s="24">
        <v>1051.8346482870036</v>
      </c>
      <c r="D9" s="133">
        <f>(B9-C9)/C9</f>
        <v>-7.3314778423649073E-3</v>
      </c>
      <c r="E9" s="1149">
        <v>1108.1088840000853</v>
      </c>
      <c r="F9" s="1150">
        <v>1084.9418606871423</v>
      </c>
      <c r="G9" s="1151">
        <f>(E9-F9)/F9</f>
        <v>2.1353239424525744E-2</v>
      </c>
      <c r="H9" s="24">
        <v>11353.759200005048</v>
      </c>
      <c r="I9" s="24">
        <v>11462.560158922946</v>
      </c>
      <c r="J9" s="1148">
        <v>12049.537917147853</v>
      </c>
      <c r="K9" s="24">
        <v>11823.352051877666</v>
      </c>
      <c r="L9" s="118"/>
      <c r="M9" s="120" t="str">
        <f>A9</f>
        <v>leden</v>
      </c>
      <c r="N9" s="120">
        <f>B9</f>
        <v>1044.1231458692557</v>
      </c>
      <c r="O9" s="120">
        <f>C9</f>
        <v>1051.8346482870036</v>
      </c>
      <c r="P9" s="120">
        <f>N9-O9</f>
        <v>-7.7115024177478517</v>
      </c>
      <c r="Q9" s="121"/>
      <c r="R9" s="118"/>
      <c r="S9" s="31"/>
      <c r="T9" s="29"/>
      <c r="U9" s="122"/>
    </row>
    <row r="10" spans="1:21" ht="19.149999999999999" customHeight="1">
      <c r="A10" s="157" t="s">
        <v>177</v>
      </c>
      <c r="B10" s="1148">
        <v>961.93776684198417</v>
      </c>
      <c r="C10" s="24">
        <v>707.92628525791281</v>
      </c>
      <c r="D10" s="133">
        <f t="shared" ref="D10:D27" si="0">(B10-C10)/C10</f>
        <v>0.35881063731307772</v>
      </c>
      <c r="E10" s="1149">
        <v>932.91698346401404</v>
      </c>
      <c r="F10" s="1150">
        <v>882.93409012381642</v>
      </c>
      <c r="G10" s="1151">
        <f t="shared" ref="G10:G27" si="1">(E10-F10)/F10</f>
        <v>5.6609993768830892E-2</v>
      </c>
      <c r="H10" s="24">
        <v>10439.624613993816</v>
      </c>
      <c r="I10" s="24">
        <v>7710.9117113670018</v>
      </c>
      <c r="J10" s="1148">
        <v>10124.670679432467</v>
      </c>
      <c r="K10" s="24">
        <v>9617.1408770625312</v>
      </c>
      <c r="L10" s="123"/>
      <c r="M10" s="120" t="str">
        <f t="shared" ref="M10:M20" si="2">A10</f>
        <v>únor</v>
      </c>
      <c r="N10" s="120">
        <f t="shared" ref="N10:N20" si="3">B10</f>
        <v>961.93776684198417</v>
      </c>
      <c r="O10" s="120">
        <f t="shared" ref="O10:O20" si="4">C10</f>
        <v>707.92628525791281</v>
      </c>
      <c r="P10" s="120">
        <f t="shared" ref="P10:P20" si="5">N10-O10</f>
        <v>254.01148158407136</v>
      </c>
      <c r="Q10" s="121"/>
      <c r="R10" s="118"/>
      <c r="S10" s="31"/>
      <c r="T10" s="29"/>
      <c r="U10" s="122"/>
    </row>
    <row r="11" spans="1:21" ht="19.149999999999999" customHeight="1">
      <c r="A11" s="157" t="s">
        <v>178</v>
      </c>
      <c r="B11" s="1148">
        <v>750.99543483566788</v>
      </c>
      <c r="C11" s="24">
        <v>654.98157099440459</v>
      </c>
      <c r="D11" s="133">
        <f t="shared" si="0"/>
        <v>0.14659017611059399</v>
      </c>
      <c r="E11" s="1149">
        <v>810.13775562788601</v>
      </c>
      <c r="F11" s="1150">
        <v>785.91423041470773</v>
      </c>
      <c r="G11" s="1151">
        <f t="shared" si="1"/>
        <v>3.0822097724832027E-2</v>
      </c>
      <c r="H11" s="24">
        <v>8191.6041601720672</v>
      </c>
      <c r="I11" s="24">
        <v>7124.8621091459991</v>
      </c>
      <c r="J11" s="1148">
        <v>8836.7085890022845</v>
      </c>
      <c r="K11" s="24">
        <v>8549.1420969586725</v>
      </c>
      <c r="L11" s="123"/>
      <c r="M11" s="120" t="str">
        <f t="shared" si="2"/>
        <v>březen</v>
      </c>
      <c r="N11" s="120">
        <f t="shared" si="3"/>
        <v>750.99543483566788</v>
      </c>
      <c r="O11" s="120">
        <f t="shared" si="4"/>
        <v>654.98157099440459</v>
      </c>
      <c r="P11" s="120">
        <f t="shared" si="5"/>
        <v>96.013863841263287</v>
      </c>
      <c r="Q11" s="121"/>
      <c r="R11" s="118"/>
      <c r="S11" s="31"/>
      <c r="T11" s="29"/>
      <c r="U11" s="122"/>
    </row>
    <row r="12" spans="1:21" ht="19.149999999999999" customHeight="1">
      <c r="A12" s="1168" t="s">
        <v>179</v>
      </c>
      <c r="B12" s="1152">
        <v>502.89818413239283</v>
      </c>
      <c r="C12" s="1153">
        <v>474.77884731326793</v>
      </c>
      <c r="D12" s="1154">
        <f t="shared" si="0"/>
        <v>5.9226178626638003E-2</v>
      </c>
      <c r="E12" s="1155">
        <v>557.38442108344702</v>
      </c>
      <c r="F12" s="1156">
        <v>523.41122942256436</v>
      </c>
      <c r="G12" s="1157">
        <f t="shared" si="1"/>
        <v>6.4907265551720064E-2</v>
      </c>
      <c r="H12" s="1153">
        <v>5509.3177196119941</v>
      </c>
      <c r="I12" s="1153">
        <v>5171.8313975894989</v>
      </c>
      <c r="J12" s="1152">
        <v>6106.2218250171445</v>
      </c>
      <c r="K12" s="1153">
        <v>5701.5906363503454</v>
      </c>
      <c r="L12" s="118"/>
      <c r="M12" s="120" t="str">
        <f t="shared" si="2"/>
        <v>duben</v>
      </c>
      <c r="N12" s="120">
        <f t="shared" si="3"/>
        <v>502.89818413239283</v>
      </c>
      <c r="O12" s="120">
        <f t="shared" si="4"/>
        <v>474.77884731326793</v>
      </c>
      <c r="P12" s="120">
        <f t="shared" si="5"/>
        <v>28.119336819124896</v>
      </c>
      <c r="Q12" s="121"/>
      <c r="R12" s="118"/>
      <c r="S12" s="31"/>
      <c r="T12" s="29"/>
      <c r="U12" s="122"/>
    </row>
    <row r="13" spans="1:21" ht="19.149999999999999" customHeight="1">
      <c r="A13" s="157" t="s">
        <v>180</v>
      </c>
      <c r="B13" s="1148">
        <v>414.64388831417494</v>
      </c>
      <c r="C13" s="24">
        <v>326.60814702353287</v>
      </c>
      <c r="D13" s="133">
        <f t="shared" si="0"/>
        <v>0.26954545406455799</v>
      </c>
      <c r="E13" s="1149">
        <v>381.56750196106975</v>
      </c>
      <c r="F13" s="1150">
        <v>348.27310518579651</v>
      </c>
      <c r="G13" s="1151">
        <f t="shared" si="1"/>
        <v>9.5598529658244405E-2</v>
      </c>
      <c r="H13" s="24">
        <v>4550.7326011059922</v>
      </c>
      <c r="I13" s="24">
        <v>3574.8436051139997</v>
      </c>
      <c r="J13" s="1148">
        <v>4187.7179903858578</v>
      </c>
      <c r="K13" s="24">
        <v>3811.9743620998324</v>
      </c>
      <c r="L13" s="123"/>
      <c r="M13" s="120" t="str">
        <f t="shared" si="2"/>
        <v>květen</v>
      </c>
      <c r="N13" s="120">
        <f t="shared" si="3"/>
        <v>414.64388831417494</v>
      </c>
      <c r="O13" s="120">
        <f t="shared" si="4"/>
        <v>326.60814702353287</v>
      </c>
      <c r="P13" s="120">
        <f t="shared" si="5"/>
        <v>88.035741290642079</v>
      </c>
      <c r="Q13" s="121"/>
      <c r="R13" s="118"/>
      <c r="S13" s="31"/>
      <c r="T13" s="29"/>
      <c r="U13" s="122"/>
    </row>
    <row r="14" spans="1:21" ht="19.149999999999999" customHeight="1">
      <c r="A14" s="1169" t="s">
        <v>181</v>
      </c>
      <c r="B14" s="1158">
        <v>299.40920238396802</v>
      </c>
      <c r="C14" s="1159">
        <v>294.06976580600639</v>
      </c>
      <c r="D14" s="1160">
        <f t="shared" si="0"/>
        <v>1.815704026330944E-2</v>
      </c>
      <c r="E14" s="1161">
        <v>303.1602252985378</v>
      </c>
      <c r="F14" s="1162">
        <v>299.57001871686651</v>
      </c>
      <c r="G14" s="1163">
        <f t="shared" si="1"/>
        <v>1.1984532354235704E-2</v>
      </c>
      <c r="H14" s="1159">
        <v>3279.1111794740009</v>
      </c>
      <c r="I14" s="1159">
        <v>3210.9658666428395</v>
      </c>
      <c r="J14" s="1158">
        <v>3320.1921518545864</v>
      </c>
      <c r="K14" s="1159">
        <v>3271.0234666013662</v>
      </c>
      <c r="L14" s="123"/>
      <c r="M14" s="120" t="str">
        <f t="shared" si="2"/>
        <v>červen</v>
      </c>
      <c r="N14" s="120">
        <f t="shared" si="3"/>
        <v>299.40920238396802</v>
      </c>
      <c r="O14" s="120">
        <f t="shared" si="4"/>
        <v>294.06976580600639</v>
      </c>
      <c r="P14" s="120">
        <f t="shared" si="5"/>
        <v>5.3394365779616351</v>
      </c>
      <c r="Q14" s="121"/>
      <c r="R14" s="118"/>
      <c r="S14" s="31"/>
      <c r="T14" s="29"/>
      <c r="U14" s="122"/>
    </row>
    <row r="15" spans="1:21" ht="19.149999999999999" customHeight="1">
      <c r="A15" s="157" t="s">
        <v>182</v>
      </c>
      <c r="B15" s="1148">
        <v>294.89504768843807</v>
      </c>
      <c r="C15" s="24">
        <v>269.85842491569696</v>
      </c>
      <c r="D15" s="133">
        <f t="shared" si="0"/>
        <v>9.277688024956969E-2</v>
      </c>
      <c r="E15" s="1149">
        <v>293.56246588155869</v>
      </c>
      <c r="F15" s="1150">
        <v>276.58751228936131</v>
      </c>
      <c r="G15" s="1151">
        <f t="shared" si="1"/>
        <v>6.1372812719174621E-2</v>
      </c>
      <c r="H15" s="24">
        <v>3239.9582034540026</v>
      </c>
      <c r="I15" s="24">
        <v>2945.6408140627332</v>
      </c>
      <c r="J15" s="1148">
        <v>3225.3173697376833</v>
      </c>
      <c r="K15" s="24">
        <v>3019.092196636585</v>
      </c>
      <c r="L15" s="118"/>
      <c r="M15" s="120" t="str">
        <f t="shared" si="2"/>
        <v>červenec</v>
      </c>
      <c r="N15" s="120">
        <f t="shared" si="3"/>
        <v>294.89504768843807</v>
      </c>
      <c r="O15" s="120">
        <f t="shared" si="4"/>
        <v>269.85842491569696</v>
      </c>
      <c r="P15" s="120">
        <f t="shared" si="5"/>
        <v>25.036622772741111</v>
      </c>
      <c r="Q15" s="121"/>
      <c r="R15" s="118"/>
      <c r="S15" s="31"/>
      <c r="T15" s="29"/>
      <c r="U15" s="122"/>
    </row>
    <row r="16" spans="1:21" ht="19.149999999999999" customHeight="1">
      <c r="A16" s="157" t="s">
        <v>183</v>
      </c>
      <c r="B16" s="1148">
        <v>268.41715528838796</v>
      </c>
      <c r="C16" s="24">
        <v>280.15222038277369</v>
      </c>
      <c r="D16" s="133">
        <f t="shared" si="0"/>
        <v>-4.1888174501533634E-2</v>
      </c>
      <c r="E16" s="1149">
        <v>267.8776735482196</v>
      </c>
      <c r="F16" s="1150">
        <v>288.50439631378231</v>
      </c>
      <c r="G16" s="1151">
        <f t="shared" si="1"/>
        <v>-7.1495349911856201E-2</v>
      </c>
      <c r="H16" s="24">
        <v>2958.1145037529973</v>
      </c>
      <c r="I16" s="24">
        <v>3061.2898112760004</v>
      </c>
      <c r="J16" s="1148">
        <v>2952.16909851842</v>
      </c>
      <c r="K16" s="24">
        <v>3152.5560202128668</v>
      </c>
      <c r="L16" s="123"/>
      <c r="M16" s="120" t="str">
        <f t="shared" si="2"/>
        <v>srpen</v>
      </c>
      <c r="N16" s="120">
        <f t="shared" si="3"/>
        <v>268.41715528838796</v>
      </c>
      <c r="O16" s="120">
        <f t="shared" si="4"/>
        <v>280.15222038277369</v>
      </c>
      <c r="P16" s="120">
        <f t="shared" si="5"/>
        <v>-11.735065094385732</v>
      </c>
      <c r="Q16" s="121"/>
      <c r="R16" s="118"/>
      <c r="S16" s="31"/>
      <c r="T16" s="29"/>
      <c r="U16" s="122"/>
    </row>
    <row r="17" spans="1:21" ht="19.149999999999999" customHeight="1">
      <c r="A17" s="157" t="s">
        <v>184</v>
      </c>
      <c r="B17" s="1148">
        <v>320.26533562107511</v>
      </c>
      <c r="C17" s="24">
        <v>336.544451438115</v>
      </c>
      <c r="D17" s="133">
        <f t="shared" si="0"/>
        <v>-4.8371368915684998E-2</v>
      </c>
      <c r="E17" s="1149">
        <v>329.02307469110218</v>
      </c>
      <c r="F17" s="1150">
        <v>361.93440975089936</v>
      </c>
      <c r="G17" s="1151">
        <f t="shared" si="1"/>
        <v>-9.0931766013760185E-2</v>
      </c>
      <c r="H17" s="24">
        <v>3541.1890626830073</v>
      </c>
      <c r="I17" s="24">
        <v>3683.2365446250005</v>
      </c>
      <c r="J17" s="1148">
        <v>3638.02380050585</v>
      </c>
      <c r="K17" s="24">
        <v>3961.1113451886017</v>
      </c>
      <c r="L17" s="123"/>
      <c r="M17" s="120" t="str">
        <f t="shared" si="2"/>
        <v>září</v>
      </c>
      <c r="N17" s="120">
        <f t="shared" si="3"/>
        <v>320.26533562107511</v>
      </c>
      <c r="O17" s="120">
        <f t="shared" si="4"/>
        <v>336.544451438115</v>
      </c>
      <c r="P17" s="120">
        <f t="shared" si="5"/>
        <v>-16.279115817039894</v>
      </c>
      <c r="Q17" s="121"/>
      <c r="R17" s="118"/>
      <c r="S17" s="31"/>
      <c r="T17" s="29"/>
      <c r="U17" s="122"/>
    </row>
    <row r="18" spans="1:21" ht="19.149999999999999" customHeight="1">
      <c r="A18" s="1168" t="s">
        <v>185</v>
      </c>
      <c r="B18" s="1152">
        <v>605.48971788701988</v>
      </c>
      <c r="C18" s="1153">
        <v>555.18162526233971</v>
      </c>
      <c r="D18" s="1154">
        <f t="shared" si="0"/>
        <v>9.0615557748165945E-2</v>
      </c>
      <c r="E18" s="1155">
        <v>595.24201444708933</v>
      </c>
      <c r="F18" s="1156">
        <v>593.36219588806307</v>
      </c>
      <c r="G18" s="1157">
        <f t="shared" si="1"/>
        <v>3.1680794160012294E-3</v>
      </c>
      <c r="H18" s="1153">
        <v>6691.9879822751527</v>
      </c>
      <c r="I18" s="1153">
        <v>6079.5932658473685</v>
      </c>
      <c r="J18" s="1152">
        <v>6578.7284070254682</v>
      </c>
      <c r="K18" s="1153">
        <v>6497.6948915138755</v>
      </c>
      <c r="L18" s="118"/>
      <c r="M18" s="120" t="str">
        <f t="shared" si="2"/>
        <v>říjen</v>
      </c>
      <c r="N18" s="120">
        <f t="shared" si="3"/>
        <v>605.48971788701988</v>
      </c>
      <c r="O18" s="120">
        <f t="shared" si="4"/>
        <v>555.18162526233971</v>
      </c>
      <c r="P18" s="120">
        <f t="shared" si="5"/>
        <v>50.308092624680171</v>
      </c>
      <c r="Q18" s="121"/>
      <c r="R18" s="118"/>
      <c r="S18" s="31"/>
      <c r="T18" s="29"/>
      <c r="U18" s="122"/>
    </row>
    <row r="19" spans="1:21" ht="19.149999999999999" customHeight="1">
      <c r="A19" s="157" t="s">
        <v>186</v>
      </c>
      <c r="B19" s="1148">
        <v>806.07068673837307</v>
      </c>
      <c r="C19" s="24">
        <v>865.4774527318192</v>
      </c>
      <c r="D19" s="133">
        <f t="shared" si="0"/>
        <v>-6.8640454821708899E-2</v>
      </c>
      <c r="E19" s="1149">
        <v>761.73875647541217</v>
      </c>
      <c r="F19" s="1150">
        <v>843.13227405655152</v>
      </c>
      <c r="G19" s="1151">
        <f t="shared" si="1"/>
        <v>-9.6537067890346273E-2</v>
      </c>
      <c r="H19" s="24">
        <v>8875.2757791150725</v>
      </c>
      <c r="I19" s="24">
        <v>9446.8207947580013</v>
      </c>
      <c r="J19" s="1148">
        <v>8387.1571644854594</v>
      </c>
      <c r="K19" s="24">
        <v>9202.9196995812199</v>
      </c>
      <c r="L19" s="123"/>
      <c r="M19" s="120" t="str">
        <f t="shared" si="2"/>
        <v>listopad</v>
      </c>
      <c r="N19" s="120">
        <f t="shared" si="3"/>
        <v>806.07068673837307</v>
      </c>
      <c r="O19" s="120">
        <f t="shared" si="4"/>
        <v>865.4774527318192</v>
      </c>
      <c r="P19" s="120">
        <f t="shared" si="5"/>
        <v>-59.406765993446129</v>
      </c>
      <c r="Q19" s="121"/>
      <c r="R19" s="118"/>
      <c r="S19" s="29"/>
      <c r="T19" s="29"/>
      <c r="U19" s="122"/>
    </row>
    <row r="20" spans="1:21" ht="19.149999999999999" customHeight="1">
      <c r="A20" s="1169" t="s">
        <v>187</v>
      </c>
      <c r="B20" s="1158">
        <v>938.44402379024746</v>
      </c>
      <c r="C20" s="1159">
        <v>949.24370870291034</v>
      </c>
      <c r="D20" s="1160">
        <f t="shared" si="0"/>
        <v>-1.1377146683879593E-2</v>
      </c>
      <c r="E20" s="1161">
        <v>982.74237546636175</v>
      </c>
      <c r="F20" s="1162">
        <v>996.0181899766294</v>
      </c>
      <c r="G20" s="1163">
        <f t="shared" si="1"/>
        <v>-1.3328887608547746E-2</v>
      </c>
      <c r="H20" s="1159">
        <v>10305.249740642066</v>
      </c>
      <c r="I20" s="1159">
        <v>10335.768853731004</v>
      </c>
      <c r="J20" s="1158">
        <v>10791.699188396429</v>
      </c>
      <c r="K20" s="1159">
        <v>10845.069281288157</v>
      </c>
      <c r="L20" s="123"/>
      <c r="M20" s="120" t="str">
        <f t="shared" si="2"/>
        <v>prosinec</v>
      </c>
      <c r="N20" s="120">
        <f t="shared" si="3"/>
        <v>938.44402379024746</v>
      </c>
      <c r="O20" s="120">
        <f t="shared" si="4"/>
        <v>949.24370870291034</v>
      </c>
      <c r="P20" s="120">
        <f t="shared" si="5"/>
        <v>-10.799684912662883</v>
      </c>
      <c r="Q20" s="121"/>
      <c r="R20" s="118"/>
      <c r="T20" s="29"/>
      <c r="U20" s="122"/>
    </row>
    <row r="21" spans="1:21" ht="19.149999999999999" customHeight="1">
      <c r="A21" s="1168" t="s">
        <v>188</v>
      </c>
      <c r="B21" s="1152">
        <f>SUM(B9:B11)</f>
        <v>2757.0563475469075</v>
      </c>
      <c r="C21" s="1153">
        <f>SUM(C9:C11)</f>
        <v>2414.7425045393211</v>
      </c>
      <c r="D21" s="1154">
        <f>(B21-C21)/C21</f>
        <v>0.14175997745684785</v>
      </c>
      <c r="E21" s="1152">
        <f t="shared" ref="E21:J21" si="6">SUM(E9:E11)</f>
        <v>2851.1636230919853</v>
      </c>
      <c r="F21" s="1153">
        <f t="shared" si="6"/>
        <v>2753.7901812256664</v>
      </c>
      <c r="G21" s="1157">
        <f t="shared" si="1"/>
        <v>3.5359789765456853E-2</v>
      </c>
      <c r="H21" s="1153">
        <f t="shared" si="6"/>
        <v>29984.987974170934</v>
      </c>
      <c r="I21" s="1153">
        <f t="shared" si="6"/>
        <v>26298.333979435949</v>
      </c>
      <c r="J21" s="1152">
        <f t="shared" si="6"/>
        <v>31010.917185582606</v>
      </c>
      <c r="K21" s="1153">
        <f>SUM(K9:K11)</f>
        <v>29989.635025898871</v>
      </c>
      <c r="L21" s="118"/>
      <c r="M21" s="120"/>
      <c r="N21" s="120">
        <f>SUM(N9:N20)</f>
        <v>7207.5895893909847</v>
      </c>
      <c r="O21" s="120">
        <f>SUM(O9:O20)</f>
        <v>6766.6571481157825</v>
      </c>
      <c r="P21" s="120"/>
      <c r="Q21" s="121"/>
      <c r="R21" s="118"/>
      <c r="S21" s="29"/>
      <c r="T21" s="29"/>
      <c r="U21" s="122"/>
    </row>
    <row r="22" spans="1:21" ht="19.149999999999999" customHeight="1">
      <c r="A22" s="157" t="s">
        <v>189</v>
      </c>
      <c r="B22" s="1148">
        <f>SUM(B12:B14)</f>
        <v>1216.9512748305358</v>
      </c>
      <c r="C22" s="24">
        <f>SUM(C12:C14)</f>
        <v>1095.4567601428073</v>
      </c>
      <c r="D22" s="133">
        <f t="shared" si="0"/>
        <v>0.11090763150878732</v>
      </c>
      <c r="E22" s="1148">
        <f t="shared" ref="E22:J22" si="7">SUM(E12:E14)</f>
        <v>1242.1121483430545</v>
      </c>
      <c r="F22" s="24">
        <f t="shared" si="7"/>
        <v>1171.2543533252274</v>
      </c>
      <c r="G22" s="1151">
        <f t="shared" si="1"/>
        <v>6.0497358935452113E-2</v>
      </c>
      <c r="H22" s="24">
        <f t="shared" si="7"/>
        <v>13339.161500191987</v>
      </c>
      <c r="I22" s="24">
        <f t="shared" si="7"/>
        <v>11957.640869346338</v>
      </c>
      <c r="J22" s="1148">
        <f t="shared" si="7"/>
        <v>13614.131967257588</v>
      </c>
      <c r="K22" s="24">
        <f>SUM(K12:K14)</f>
        <v>12784.588465051544</v>
      </c>
      <c r="L22" s="118"/>
      <c r="M22" s="118"/>
      <c r="N22" s="118"/>
      <c r="O22" s="118"/>
      <c r="P22" s="118"/>
      <c r="Q22" s="119"/>
      <c r="R22" s="118"/>
      <c r="S22" s="29"/>
      <c r="T22" s="29"/>
      <c r="U22" s="122"/>
    </row>
    <row r="23" spans="1:21" ht="19.149999999999999" customHeight="1">
      <c r="A23" s="157" t="s">
        <v>190</v>
      </c>
      <c r="B23" s="1148">
        <f>SUM(B15:B17)</f>
        <v>883.57753859790114</v>
      </c>
      <c r="C23" s="24">
        <f>SUM(C15:C17)</f>
        <v>886.55509673658571</v>
      </c>
      <c r="D23" s="133">
        <f t="shared" si="0"/>
        <v>-3.3585708881997065E-3</v>
      </c>
      <c r="E23" s="1148">
        <f t="shared" ref="E23:J23" si="8">SUM(E15:E17)</f>
        <v>890.46321412088059</v>
      </c>
      <c r="F23" s="24">
        <f t="shared" si="8"/>
        <v>927.02631835404293</v>
      </c>
      <c r="G23" s="1151">
        <f t="shared" si="1"/>
        <v>-3.9441279615535604E-2</v>
      </c>
      <c r="H23" s="24">
        <f t="shared" si="8"/>
        <v>9739.2617698900067</v>
      </c>
      <c r="I23" s="24">
        <f t="shared" si="8"/>
        <v>9690.1671699637336</v>
      </c>
      <c r="J23" s="1148">
        <f t="shared" si="8"/>
        <v>9815.5102687619546</v>
      </c>
      <c r="K23" s="24">
        <f>SUM(K15:K17)</f>
        <v>10132.759562038053</v>
      </c>
      <c r="L23" s="118"/>
      <c r="M23" s="118"/>
      <c r="N23" s="118"/>
      <c r="O23" s="118"/>
      <c r="P23" s="118"/>
      <c r="Q23" s="119"/>
      <c r="R23" s="118"/>
      <c r="S23" s="29"/>
      <c r="T23" s="29"/>
    </row>
    <row r="24" spans="1:21" ht="19.149999999999999" customHeight="1">
      <c r="A24" s="1169" t="s">
        <v>191</v>
      </c>
      <c r="B24" s="1158">
        <f>SUM(B18:B20)</f>
        <v>2350.0044284156402</v>
      </c>
      <c r="C24" s="1159">
        <f>SUM(C18:C20)</f>
        <v>2369.9027866970691</v>
      </c>
      <c r="D24" s="1160">
        <f t="shared" si="0"/>
        <v>-8.3962761650494856E-3</v>
      </c>
      <c r="E24" s="1158">
        <f t="shared" ref="E24:J24" si="9">SUM(E18:E20)</f>
        <v>2339.7231463888634</v>
      </c>
      <c r="F24" s="1159">
        <f t="shared" si="9"/>
        <v>2432.512659921244</v>
      </c>
      <c r="G24" s="1163">
        <f t="shared" si="1"/>
        <v>-3.8145541875775811E-2</v>
      </c>
      <c r="H24" s="1159">
        <f t="shared" si="9"/>
        <v>25872.513502032292</v>
      </c>
      <c r="I24" s="1159">
        <f t="shared" si="9"/>
        <v>25862.182914336372</v>
      </c>
      <c r="J24" s="1158">
        <f t="shared" si="9"/>
        <v>25757.584759907357</v>
      </c>
      <c r="K24" s="1159">
        <f>SUM(K18:K20)</f>
        <v>26545.683872383252</v>
      </c>
      <c r="L24" s="118"/>
      <c r="M24" s="118"/>
      <c r="N24" s="118"/>
      <c r="O24" s="118"/>
      <c r="P24" s="118"/>
      <c r="Q24" s="119"/>
      <c r="R24" s="118"/>
      <c r="S24" s="29"/>
      <c r="T24" s="29"/>
    </row>
    <row r="25" spans="1:21" ht="19.149999999999999" customHeight="1">
      <c r="A25" s="1168" t="s">
        <v>192</v>
      </c>
      <c r="B25" s="1152">
        <f>SUM(B9:B14)</f>
        <v>3974.0076223774436</v>
      </c>
      <c r="C25" s="1153">
        <f>SUM(C9:C14)</f>
        <v>3510.1992646821282</v>
      </c>
      <c r="D25" s="1154">
        <f t="shared" si="0"/>
        <v>0.1321316320591607</v>
      </c>
      <c r="E25" s="1152">
        <f t="shared" ref="E25:J25" si="10">SUM(E9:E14)</f>
        <v>4093.27577143504</v>
      </c>
      <c r="F25" s="1153">
        <f t="shared" si="10"/>
        <v>3925.0445345508933</v>
      </c>
      <c r="G25" s="1157">
        <f t="shared" si="1"/>
        <v>4.2860975309518587E-2</v>
      </c>
      <c r="H25" s="1153">
        <f t="shared" si="10"/>
        <v>43324.149474362915</v>
      </c>
      <c r="I25" s="1153">
        <f t="shared" si="10"/>
        <v>38255.974848782287</v>
      </c>
      <c r="J25" s="1152">
        <f t="shared" si="10"/>
        <v>44625.049152840191</v>
      </c>
      <c r="K25" s="1153">
        <f>SUM(K9:K14)</f>
        <v>42774.223490950411</v>
      </c>
      <c r="L25" s="118"/>
      <c r="M25" s="118"/>
      <c r="N25" s="118"/>
      <c r="O25" s="118"/>
      <c r="P25" s="118"/>
      <c r="Q25" s="119"/>
      <c r="R25" s="118"/>
      <c r="S25" s="29"/>
      <c r="T25" s="29"/>
    </row>
    <row r="26" spans="1:21" ht="19.149999999999999" customHeight="1">
      <c r="A26" s="1169" t="s">
        <v>193</v>
      </c>
      <c r="B26" s="1158">
        <f>SUM(B15:B20)</f>
        <v>3233.5819670135415</v>
      </c>
      <c r="C26" s="1159">
        <f>SUM(C15:C20)</f>
        <v>3256.4578834336548</v>
      </c>
      <c r="D26" s="1160">
        <f t="shared" si="0"/>
        <v>-7.0247849777171426E-3</v>
      </c>
      <c r="E26" s="1158">
        <f t="shared" ref="E26:J26" si="11">SUM(E15:E20)</f>
        <v>3230.1863605097437</v>
      </c>
      <c r="F26" s="1159">
        <f t="shared" si="11"/>
        <v>3359.5389782752868</v>
      </c>
      <c r="G26" s="1163">
        <f t="shared" si="1"/>
        <v>-3.8503085870416023E-2</v>
      </c>
      <c r="H26" s="1159">
        <f t="shared" si="11"/>
        <v>35611.775271922299</v>
      </c>
      <c r="I26" s="1159">
        <f t="shared" si="11"/>
        <v>35552.350084300109</v>
      </c>
      <c r="J26" s="1158">
        <f t="shared" si="11"/>
        <v>35573.095028669311</v>
      </c>
      <c r="K26" s="1159">
        <f>SUM(K15:K20)</f>
        <v>36678.443434421308</v>
      </c>
      <c r="L26" s="118"/>
      <c r="M26" s="118"/>
      <c r="N26" s="118"/>
      <c r="O26" s="118"/>
      <c r="P26" s="118"/>
      <c r="Q26" s="119"/>
      <c r="R26" s="118"/>
      <c r="S26" s="29"/>
      <c r="T26" s="29"/>
    </row>
    <row r="27" spans="1:21" ht="19.149999999999999" customHeight="1">
      <c r="A27" s="1170" t="s">
        <v>194</v>
      </c>
      <c r="B27" s="1164">
        <f>SUM(B9:B20)</f>
        <v>7207.5895893909847</v>
      </c>
      <c r="C27" s="1165">
        <f>SUM(C9:C20)</f>
        <v>6766.6571481157825</v>
      </c>
      <c r="D27" s="1166">
        <f t="shared" si="0"/>
        <v>6.5162521408075547E-2</v>
      </c>
      <c r="E27" s="1164">
        <f>SUM(E9:E20)</f>
        <v>7323.4621319447833</v>
      </c>
      <c r="F27" s="1165">
        <f t="shared" ref="F27:J27" si="12">SUM(F9:F20)</f>
        <v>7284.5835128261797</v>
      </c>
      <c r="G27" s="1167">
        <f t="shared" si="1"/>
        <v>5.3371093968720262E-3</v>
      </c>
      <c r="H27" s="1165">
        <f t="shared" si="12"/>
        <v>78935.924746285222</v>
      </c>
      <c r="I27" s="1165">
        <f t="shared" si="12"/>
        <v>73808.324933082389</v>
      </c>
      <c r="J27" s="1164">
        <f t="shared" si="12"/>
        <v>80198.144181509502</v>
      </c>
      <c r="K27" s="1165">
        <f>SUM(K9:K20)</f>
        <v>79452.666925371726</v>
      </c>
      <c r="L27" s="118"/>
      <c r="M27" s="118"/>
      <c r="N27" s="118"/>
      <c r="O27" s="118"/>
      <c r="P27" s="118"/>
      <c r="Q27" s="119"/>
      <c r="R27" s="118"/>
      <c r="S27" s="29"/>
      <c r="T27" s="29"/>
    </row>
    <row r="28" spans="1:21" ht="12" customHeight="1">
      <c r="A28" s="39"/>
      <c r="B28" s="39"/>
      <c r="C28" s="39"/>
      <c r="D28" s="39"/>
      <c r="E28" s="39"/>
      <c r="F28" s="39"/>
      <c r="G28" s="39"/>
      <c r="H28" s="39"/>
      <c r="I28" s="39"/>
      <c r="J28" s="39"/>
      <c r="K28" s="39"/>
      <c r="L28" s="39"/>
      <c r="M28" s="39"/>
      <c r="N28" s="39"/>
      <c r="O28" s="39"/>
      <c r="P28" s="39"/>
      <c r="Q28" s="39"/>
      <c r="R28" s="39"/>
    </row>
    <row r="29" spans="1:21" ht="17.25" customHeight="1"/>
    <row r="30" spans="1:21" ht="12" customHeight="1">
      <c r="B30" s="31"/>
      <c r="C30" s="31"/>
      <c r="D30" s="31"/>
      <c r="E30" s="31"/>
      <c r="F30" s="31"/>
      <c r="G30" s="31"/>
      <c r="H30" s="31"/>
    </row>
    <row r="31" spans="1:21" ht="12" customHeight="1">
      <c r="B31" s="31"/>
      <c r="C31" s="31"/>
      <c r="D31" s="31"/>
      <c r="E31" s="31"/>
      <c r="F31" s="31"/>
      <c r="G31" s="31"/>
      <c r="L31" s="31"/>
      <c r="M31" s="29"/>
      <c r="N31" s="31"/>
    </row>
    <row r="32" spans="1:21" ht="12" customHeight="1">
      <c r="B32" s="31"/>
      <c r="D32" s="116"/>
      <c r="E32" s="31"/>
      <c r="F32" s="29"/>
      <c r="G32" s="116"/>
      <c r="H32" s="31"/>
      <c r="L32" s="31"/>
      <c r="M32" s="31"/>
      <c r="N32" s="31"/>
    </row>
    <row r="33" spans="4:14" ht="12" customHeight="1">
      <c r="E33" s="29"/>
      <c r="F33" s="31"/>
      <c r="G33" s="29"/>
      <c r="L33" s="31"/>
      <c r="M33" s="31"/>
      <c r="N33" s="31"/>
    </row>
    <row r="34" spans="4:14" ht="12" customHeight="1">
      <c r="D34" s="117"/>
      <c r="E34" s="31"/>
      <c r="F34" s="29"/>
      <c r="G34" s="31"/>
      <c r="L34" s="31"/>
      <c r="M34" s="31"/>
      <c r="N34" s="31"/>
    </row>
    <row r="35" spans="4:14" ht="12" customHeight="1">
      <c r="E35" s="31"/>
      <c r="F35" s="31"/>
      <c r="G35" s="31"/>
      <c r="L35" s="31"/>
      <c r="M35" s="31"/>
      <c r="N35" s="31"/>
    </row>
    <row r="36" spans="4:14" ht="12" customHeight="1">
      <c r="E36" s="31"/>
      <c r="F36" s="31"/>
      <c r="G36" s="31"/>
      <c r="L36" s="31"/>
      <c r="M36" s="31"/>
      <c r="N36" s="31"/>
    </row>
    <row r="37" spans="4:14" ht="12" customHeight="1">
      <c r="E37" s="31"/>
      <c r="F37" s="31"/>
      <c r="G37" s="31"/>
      <c r="L37" s="31"/>
      <c r="M37" s="31"/>
      <c r="N37" s="31"/>
    </row>
    <row r="38" spans="4:14" ht="12" customHeight="1">
      <c r="E38" s="31"/>
      <c r="F38" s="31"/>
      <c r="G38" s="31"/>
      <c r="L38" s="31"/>
      <c r="M38" s="31"/>
      <c r="N38" s="31"/>
    </row>
    <row r="39" spans="4:14" ht="12" customHeight="1">
      <c r="E39" s="31"/>
      <c r="F39" s="31"/>
      <c r="G39" s="31"/>
      <c r="L39" s="31"/>
      <c r="M39" s="31"/>
      <c r="N39" s="31"/>
    </row>
    <row r="40" spans="4:14" ht="12" customHeight="1">
      <c r="E40" s="31"/>
      <c r="F40" s="31"/>
      <c r="G40" s="31"/>
      <c r="L40" s="31"/>
      <c r="M40" s="31"/>
      <c r="N40" s="31"/>
    </row>
    <row r="41" spans="4:14" ht="12" customHeight="1">
      <c r="E41" s="31"/>
      <c r="F41" s="31"/>
      <c r="G41" s="31"/>
      <c r="L41" s="31"/>
      <c r="M41" s="31"/>
      <c r="N41" s="31"/>
    </row>
    <row r="42" spans="4:14" ht="12" customHeight="1">
      <c r="E42" s="31"/>
      <c r="F42" s="31"/>
      <c r="G42" s="31"/>
      <c r="L42" s="31"/>
      <c r="M42" s="31"/>
      <c r="N42" s="31"/>
    </row>
    <row r="43" spans="4:14" ht="12" customHeight="1"/>
    <row r="44" spans="4:14" ht="12" customHeight="1"/>
    <row r="45" spans="4:14" ht="12" customHeight="1"/>
    <row r="46" spans="4:14" ht="12" customHeight="1"/>
    <row r="47" spans="4:14" ht="12" customHeight="1"/>
  </sheetData>
  <mergeCells count="10">
    <mergeCell ref="B6:G6"/>
    <mergeCell ref="H6:K6"/>
    <mergeCell ref="L6:R6"/>
    <mergeCell ref="A3:R3"/>
    <mergeCell ref="A5:K5"/>
    <mergeCell ref="H7:I7"/>
    <mergeCell ref="J7:K7"/>
    <mergeCell ref="L7:R7"/>
    <mergeCell ref="B7:C7"/>
    <mergeCell ref="E7:F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ignoredErrors>
    <ignoredError sqref="B22:K26 B21:C21 E21:K2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8"/>
  <dimension ref="A1:S45"/>
  <sheetViews>
    <sheetView showGridLines="0" zoomScaleNormal="100" zoomScaleSheetLayoutView="100" workbookViewId="0"/>
  </sheetViews>
  <sheetFormatPr defaultRowHeight="12.75"/>
  <cols>
    <col min="1" max="1" width="8" style="28" customWidth="1"/>
    <col min="2" max="5" width="9.7109375" style="28" customWidth="1"/>
    <col min="6" max="6" width="1.7109375" style="28" customWidth="1"/>
    <col min="7" max="7" width="8.5703125" style="28" customWidth="1"/>
    <col min="8" max="11" width="9.7109375" style="28" customWidth="1"/>
    <col min="12" max="12" width="5.28515625" style="28" customWidth="1"/>
    <col min="13" max="16" width="9.7109375" style="28" customWidth="1"/>
    <col min="17" max="17" width="2.7109375" style="28" customWidth="1"/>
    <col min="18" max="256" width="9.140625" style="28"/>
    <col min="257" max="269" width="10.7109375" style="28" customWidth="1"/>
    <col min="270" max="512" width="9.140625" style="28"/>
    <col min="513" max="525" width="10.7109375" style="28" customWidth="1"/>
    <col min="526" max="768" width="9.140625" style="28"/>
    <col min="769" max="781" width="10.7109375" style="28" customWidth="1"/>
    <col min="782" max="1024" width="9.140625" style="28"/>
    <col min="1025" max="1037" width="10.7109375" style="28" customWidth="1"/>
    <col min="1038" max="1280" width="9.140625" style="28"/>
    <col min="1281" max="1293" width="10.7109375" style="28" customWidth="1"/>
    <col min="1294" max="1536" width="9.140625" style="28"/>
    <col min="1537" max="1549" width="10.7109375" style="28" customWidth="1"/>
    <col min="1550" max="1792" width="9.140625" style="28"/>
    <col min="1793" max="1805" width="10.7109375" style="28" customWidth="1"/>
    <col min="1806" max="2048" width="9.140625" style="28"/>
    <col min="2049" max="2061" width="10.7109375" style="28" customWidth="1"/>
    <col min="2062" max="2304" width="9.140625" style="28"/>
    <col min="2305" max="2317" width="10.7109375" style="28" customWidth="1"/>
    <col min="2318" max="2560" width="9.140625" style="28"/>
    <col min="2561" max="2573" width="10.7109375" style="28" customWidth="1"/>
    <col min="2574" max="2816" width="9.140625" style="28"/>
    <col min="2817" max="2829" width="10.7109375" style="28" customWidth="1"/>
    <col min="2830" max="3072" width="9.140625" style="28"/>
    <col min="3073" max="3085" width="10.7109375" style="28" customWidth="1"/>
    <col min="3086" max="3328" width="9.140625" style="28"/>
    <col min="3329" max="3341" width="10.7109375" style="28" customWidth="1"/>
    <col min="3342" max="3584" width="9.140625" style="28"/>
    <col min="3585" max="3597" width="10.7109375" style="28" customWidth="1"/>
    <col min="3598" max="3840" width="9.140625" style="28"/>
    <col min="3841" max="3853" width="10.7109375" style="28" customWidth="1"/>
    <col min="3854" max="4096" width="9.140625" style="28"/>
    <col min="4097" max="4109" width="10.7109375" style="28" customWidth="1"/>
    <col min="4110" max="4352" width="9.140625" style="28"/>
    <col min="4353" max="4365" width="10.7109375" style="28" customWidth="1"/>
    <col min="4366" max="4608" width="9.140625" style="28"/>
    <col min="4609" max="4621" width="10.7109375" style="28" customWidth="1"/>
    <col min="4622" max="4864" width="9.140625" style="28"/>
    <col min="4865" max="4877" width="10.7109375" style="28" customWidth="1"/>
    <col min="4878" max="5120" width="9.140625" style="28"/>
    <col min="5121" max="5133" width="10.7109375" style="28" customWidth="1"/>
    <col min="5134" max="5376" width="9.140625" style="28"/>
    <col min="5377" max="5389" width="10.7109375" style="28" customWidth="1"/>
    <col min="5390" max="5632" width="9.140625" style="28"/>
    <col min="5633" max="5645" width="10.7109375" style="28" customWidth="1"/>
    <col min="5646" max="5888" width="9.140625" style="28"/>
    <col min="5889" max="5901" width="10.7109375" style="28" customWidth="1"/>
    <col min="5902" max="6144" width="9.140625" style="28"/>
    <col min="6145" max="6157" width="10.7109375" style="28" customWidth="1"/>
    <col min="6158" max="6400" width="9.140625" style="28"/>
    <col min="6401" max="6413" width="10.7109375" style="28" customWidth="1"/>
    <col min="6414" max="6656" width="9.140625" style="28"/>
    <col min="6657" max="6669" width="10.7109375" style="28" customWidth="1"/>
    <col min="6670" max="6912" width="9.140625" style="28"/>
    <col min="6913" max="6925" width="10.7109375" style="28" customWidth="1"/>
    <col min="6926" max="7168" width="9.140625" style="28"/>
    <col min="7169" max="7181" width="10.7109375" style="28" customWidth="1"/>
    <col min="7182" max="7424" width="9.140625" style="28"/>
    <col min="7425" max="7437" width="10.7109375" style="28" customWidth="1"/>
    <col min="7438" max="7680" width="9.140625" style="28"/>
    <col min="7681" max="7693" width="10.7109375" style="28" customWidth="1"/>
    <col min="7694" max="7936" width="9.140625" style="28"/>
    <col min="7937" max="7949" width="10.7109375" style="28" customWidth="1"/>
    <col min="7950" max="8192" width="9.140625" style="28"/>
    <col min="8193" max="8205" width="10.7109375" style="28" customWidth="1"/>
    <col min="8206" max="8448" width="9.140625" style="28"/>
    <col min="8449" max="8461" width="10.7109375" style="28" customWidth="1"/>
    <col min="8462" max="8704" width="9.140625" style="28"/>
    <col min="8705" max="8717" width="10.7109375" style="28" customWidth="1"/>
    <col min="8718" max="8960" width="9.140625" style="28"/>
    <col min="8961" max="8973" width="10.7109375" style="28" customWidth="1"/>
    <col min="8974" max="9216" width="9.140625" style="28"/>
    <col min="9217" max="9229" width="10.7109375" style="28" customWidth="1"/>
    <col min="9230" max="9472" width="9.140625" style="28"/>
    <col min="9473" max="9485" width="10.7109375" style="28" customWidth="1"/>
    <col min="9486" max="9728" width="9.140625" style="28"/>
    <col min="9729" max="9741" width="10.7109375" style="28" customWidth="1"/>
    <col min="9742" max="9984" width="9.140625" style="28"/>
    <col min="9985" max="9997" width="10.7109375" style="28" customWidth="1"/>
    <col min="9998" max="10240" width="9.140625" style="28"/>
    <col min="10241" max="10253" width="10.7109375" style="28" customWidth="1"/>
    <col min="10254" max="10496" width="9.140625" style="28"/>
    <col min="10497" max="10509" width="10.7109375" style="28" customWidth="1"/>
    <col min="10510" max="10752" width="9.140625" style="28"/>
    <col min="10753" max="10765" width="10.7109375" style="28" customWidth="1"/>
    <col min="10766" max="11008" width="9.140625" style="28"/>
    <col min="11009" max="11021" width="10.7109375" style="28" customWidth="1"/>
    <col min="11022" max="11264" width="9.140625" style="28"/>
    <col min="11265" max="11277" width="10.7109375" style="28" customWidth="1"/>
    <col min="11278" max="11520" width="9.140625" style="28"/>
    <col min="11521" max="11533" width="10.7109375" style="28" customWidth="1"/>
    <col min="11534" max="11776" width="9.140625" style="28"/>
    <col min="11777" max="11789" width="10.7109375" style="28" customWidth="1"/>
    <col min="11790" max="12032" width="9.140625" style="28"/>
    <col min="12033" max="12045" width="10.7109375" style="28" customWidth="1"/>
    <col min="12046" max="12288" width="9.140625" style="28"/>
    <col min="12289" max="12301" width="10.7109375" style="28" customWidth="1"/>
    <col min="12302" max="12544" width="9.140625" style="28"/>
    <col min="12545" max="12557" width="10.7109375" style="28" customWidth="1"/>
    <col min="12558" max="12800" width="9.140625" style="28"/>
    <col min="12801" max="12813" width="10.7109375" style="28" customWidth="1"/>
    <col min="12814" max="13056" width="9.140625" style="28"/>
    <col min="13057" max="13069" width="10.7109375" style="28" customWidth="1"/>
    <col min="13070" max="13312" width="9.140625" style="28"/>
    <col min="13313" max="13325" width="10.7109375" style="28" customWidth="1"/>
    <col min="13326" max="13568" width="9.140625" style="28"/>
    <col min="13569" max="13581" width="10.7109375" style="28" customWidth="1"/>
    <col min="13582" max="13824" width="9.140625" style="28"/>
    <col min="13825" max="13837" width="10.7109375" style="28" customWidth="1"/>
    <col min="13838" max="14080" width="9.140625" style="28"/>
    <col min="14081" max="14093" width="10.7109375" style="28" customWidth="1"/>
    <col min="14094" max="14336" width="9.140625" style="28"/>
    <col min="14337" max="14349" width="10.7109375" style="28" customWidth="1"/>
    <col min="14350" max="14592" width="9.140625" style="28"/>
    <col min="14593" max="14605" width="10.7109375" style="28" customWidth="1"/>
    <col min="14606" max="14848" width="9.140625" style="28"/>
    <col min="14849" max="14861" width="10.7109375" style="28" customWidth="1"/>
    <col min="14862" max="15104" width="9.140625" style="28"/>
    <col min="15105" max="15117" width="10.7109375" style="28" customWidth="1"/>
    <col min="15118" max="15360" width="9.140625" style="28"/>
    <col min="15361" max="15373" width="10.7109375" style="28" customWidth="1"/>
    <col min="15374" max="15616" width="9.140625" style="28"/>
    <col min="15617" max="15629" width="10.7109375" style="28" customWidth="1"/>
    <col min="15630" max="15872" width="9.140625" style="28"/>
    <col min="15873" max="15885" width="10.7109375" style="28" customWidth="1"/>
    <col min="15886" max="16128" width="9.140625" style="28"/>
    <col min="16129" max="16141" width="10.7109375" style="28" customWidth="1"/>
    <col min="16142" max="16384" width="9.140625" style="28"/>
  </cols>
  <sheetData>
    <row r="1" spans="1:19" ht="18">
      <c r="A1" s="546" t="s">
        <v>373</v>
      </c>
      <c r="B1" s="152"/>
      <c r="C1" s="152"/>
      <c r="D1" s="152"/>
      <c r="E1" s="152"/>
      <c r="F1" s="152"/>
      <c r="G1" s="152"/>
      <c r="H1" s="152"/>
      <c r="I1" s="152"/>
      <c r="J1" s="152"/>
      <c r="K1" s="152"/>
      <c r="L1" s="152"/>
      <c r="M1" s="152"/>
      <c r="N1" s="152"/>
      <c r="O1" s="152"/>
      <c r="P1" s="153"/>
      <c r="Q1" s="153"/>
    </row>
    <row r="2" spans="1:19" ht="5.0999999999999996" customHeight="1">
      <c r="A2" s="152"/>
      <c r="B2" s="152"/>
      <c r="C2" s="152"/>
      <c r="D2" s="152"/>
      <c r="E2" s="152"/>
      <c r="F2" s="152"/>
      <c r="G2" s="152"/>
      <c r="H2" s="152"/>
      <c r="I2" s="152"/>
      <c r="J2" s="152"/>
      <c r="K2" s="152"/>
      <c r="L2" s="152"/>
      <c r="M2" s="152"/>
      <c r="N2" s="152"/>
      <c r="O2" s="152"/>
      <c r="P2" s="153"/>
      <c r="Q2" s="153"/>
    </row>
    <row r="3" spans="1:19" ht="19.899999999999999" customHeight="1">
      <c r="A3" s="1640">
        <v>2025</v>
      </c>
      <c r="B3" s="1640"/>
      <c r="C3" s="1640"/>
      <c r="D3" s="1640"/>
      <c r="E3" s="1640"/>
      <c r="F3" s="142"/>
      <c r="G3" s="142"/>
      <c r="H3" s="142"/>
      <c r="I3" s="142"/>
      <c r="J3" s="142"/>
      <c r="K3" s="142"/>
      <c r="L3" s="142"/>
      <c r="M3" s="142"/>
      <c r="N3" s="142"/>
      <c r="O3" s="142"/>
      <c r="P3" s="142"/>
      <c r="Q3" s="142"/>
    </row>
    <row r="4" spans="1:19" ht="39.75" customHeight="1">
      <c r="A4" s="1561" t="s">
        <v>195</v>
      </c>
      <c r="B4" s="1561"/>
      <c r="C4" s="1561"/>
      <c r="D4" s="1561"/>
      <c r="E4" s="1561"/>
      <c r="F4" s="143"/>
      <c r="G4" s="144"/>
      <c r="H4" s="1643" t="s">
        <v>196</v>
      </c>
      <c r="I4" s="1643"/>
      <c r="J4" s="1643"/>
      <c r="K4" s="1643"/>
      <c r="L4" s="143"/>
      <c r="M4" s="1643" t="s">
        <v>527</v>
      </c>
      <c r="N4" s="1643"/>
      <c r="O4" s="1643"/>
      <c r="P4" s="1643"/>
      <c r="Q4" s="1643"/>
    </row>
    <row r="5" spans="1:19" ht="20.100000000000001" customHeight="1">
      <c r="A5" s="963" t="str">
        <f>'6.1'!A6</f>
        <v>Období</v>
      </c>
      <c r="B5" s="1557" t="str">
        <f>'6.1'!B7:D7</f>
        <v>Skutečnost</v>
      </c>
      <c r="C5" s="1559"/>
      <c r="D5" s="1557" t="str">
        <f>'6.1'!E7</f>
        <v>Přepočet</v>
      </c>
      <c r="E5" s="1558"/>
      <c r="F5" s="145"/>
      <c r="G5" s="145"/>
      <c r="H5" s="145"/>
      <c r="I5" s="145"/>
      <c r="J5" s="145"/>
      <c r="K5" s="145"/>
      <c r="L5" s="145"/>
      <c r="M5" s="146"/>
      <c r="N5" s="146"/>
      <c r="O5" s="146"/>
      <c r="P5" s="146"/>
      <c r="Q5" s="141"/>
      <c r="R5" s="33"/>
      <c r="S5" s="33"/>
    </row>
    <row r="6" spans="1:19" ht="20.100000000000001" customHeight="1">
      <c r="A6" s="962"/>
      <c r="B6" s="1115">
        <f>A3</f>
        <v>2025</v>
      </c>
      <c r="C6" s="1118">
        <f>B6-1</f>
        <v>2024</v>
      </c>
      <c r="D6" s="1115">
        <f>B6</f>
        <v>2025</v>
      </c>
      <c r="E6" s="1119">
        <f>C6</f>
        <v>2024</v>
      </c>
      <c r="F6" s="147"/>
      <c r="G6" s="148"/>
      <c r="H6" s="147"/>
      <c r="I6" s="148"/>
      <c r="J6" s="149"/>
      <c r="K6" s="149"/>
      <c r="L6" s="149"/>
      <c r="M6" s="150"/>
      <c r="N6" s="150"/>
      <c r="O6" s="151"/>
      <c r="P6" s="150"/>
      <c r="Q6" s="141"/>
      <c r="R6" s="33"/>
      <c r="S6" s="33"/>
    </row>
    <row r="7" spans="1:19" ht="18" customHeight="1">
      <c r="A7" s="153" t="str">
        <f>'6.1'!A9</f>
        <v>leden</v>
      </c>
      <c r="B7" s="1171">
        <f>'6.1'!B9/'6.1'!$B$27</f>
        <v>0.14486440063209541</v>
      </c>
      <c r="C7" s="1151">
        <f>'6.1'!C9/'6.1'!$C$27</f>
        <v>0.15544376274182792</v>
      </c>
      <c r="D7" s="1172">
        <f>'6.1'!E9/'6.1'!$E$27</f>
        <v>0.15130943043544096</v>
      </c>
      <c r="E7" s="1173">
        <f>'6.1'!F9/'6.1'!$F$27</f>
        <v>0.14893670431217562</v>
      </c>
      <c r="F7" s="25"/>
      <c r="G7" s="134"/>
      <c r="H7" s="25"/>
      <c r="I7" s="135"/>
      <c r="J7" s="24"/>
      <c r="K7" s="24"/>
      <c r="L7" s="24"/>
      <c r="M7" s="136"/>
      <c r="N7" s="136"/>
      <c r="O7" s="137"/>
      <c r="P7" s="136"/>
      <c r="Q7" s="138"/>
      <c r="R7" s="139"/>
      <c r="S7" s="139"/>
    </row>
    <row r="8" spans="1:19" ht="18" customHeight="1">
      <c r="A8" s="153" t="str">
        <f>'6.1'!A10</f>
        <v>únor</v>
      </c>
      <c r="B8" s="1171">
        <f>'6.1'!B10/'6.1'!$B$27</f>
        <v>0.13346178426389349</v>
      </c>
      <c r="C8" s="1151">
        <f>'6.1'!C10/'6.1'!$C$27</f>
        <v>0.10461979523449615</v>
      </c>
      <c r="D8" s="1172">
        <f>'6.1'!E10/'6.1'!$E$27</f>
        <v>0.12738742505332967</v>
      </c>
      <c r="E8" s="1173">
        <f>'6.1'!F10/'6.1'!$F$27</f>
        <v>0.12120584362430721</v>
      </c>
      <c r="F8" s="25"/>
      <c r="G8" s="134"/>
      <c r="H8" s="25"/>
      <c r="I8" s="135"/>
      <c r="J8" s="25"/>
      <c r="K8" s="24"/>
      <c r="L8" s="24"/>
      <c r="M8" s="136"/>
      <c r="N8" s="136" t="str">
        <f t="shared" ref="N8:O11" si="0">A19</f>
        <v>I. čtvrtletí</v>
      </c>
      <c r="O8" s="140">
        <f t="shared" si="0"/>
        <v>0.38252127335400471</v>
      </c>
      <c r="P8" s="136"/>
      <c r="Q8" s="138"/>
      <c r="R8" s="139"/>
      <c r="S8" s="139"/>
    </row>
    <row r="9" spans="1:19" ht="18" customHeight="1">
      <c r="A9" s="153" t="str">
        <f>'6.1'!A11</f>
        <v>březen</v>
      </c>
      <c r="B9" s="1171">
        <f>'6.1'!B11/'6.1'!$B$27</f>
        <v>0.10419508845801587</v>
      </c>
      <c r="C9" s="1151">
        <f>'6.1'!C11/'6.1'!$C$27</f>
        <v>9.6795442218731043E-2</v>
      </c>
      <c r="D9" s="1172">
        <f>'6.1'!E11/'6.1'!$E$27</f>
        <v>0.11062223590862615</v>
      </c>
      <c r="E9" s="1173">
        <f>'6.1'!F11/'6.1'!$F$27</f>
        <v>0.10788732520272785</v>
      </c>
      <c r="F9" s="25"/>
      <c r="G9" s="134"/>
      <c r="H9" s="25"/>
      <c r="I9" s="135"/>
      <c r="J9" s="25"/>
      <c r="K9" s="24"/>
      <c r="L9" s="24"/>
      <c r="M9" s="141"/>
      <c r="N9" s="136" t="str">
        <f t="shared" si="0"/>
        <v>II. čtvrtletí</v>
      </c>
      <c r="O9" s="140">
        <f t="shared" si="0"/>
        <v>0.16884303132656084</v>
      </c>
      <c r="P9" s="136"/>
      <c r="Q9" s="138"/>
      <c r="R9" s="139"/>
      <c r="S9" s="139"/>
    </row>
    <row r="10" spans="1:19" ht="18" customHeight="1">
      <c r="A10" s="1174" t="str">
        <f>'6.1'!A12</f>
        <v>duben</v>
      </c>
      <c r="B10" s="1175">
        <f>'6.1'!B12/'6.1'!$B$27</f>
        <v>6.9773421182668355E-2</v>
      </c>
      <c r="C10" s="1157">
        <f>'6.1'!C12/'6.1'!$C$27</f>
        <v>7.0164460371022794E-2</v>
      </c>
      <c r="D10" s="1176">
        <f>'6.1'!E12/'6.1'!$E$27</f>
        <v>7.610941533406014E-2</v>
      </c>
      <c r="E10" s="1177">
        <f>'6.1'!F12/'6.1'!$F$27</f>
        <v>7.1851908691962812E-2</v>
      </c>
      <c r="F10" s="25"/>
      <c r="G10" s="134"/>
      <c r="H10" s="25"/>
      <c r="I10" s="135"/>
      <c r="J10" s="24"/>
      <c r="K10" s="24"/>
      <c r="L10" s="24"/>
      <c r="M10" s="141"/>
      <c r="N10" s="136" t="str">
        <f t="shared" si="0"/>
        <v>III. čtvrtletí</v>
      </c>
      <c r="O10" s="140">
        <f t="shared" si="0"/>
        <v>0.12258987940967936</v>
      </c>
      <c r="P10" s="136"/>
      <c r="Q10" s="138"/>
      <c r="R10" s="139"/>
      <c r="S10" s="139"/>
    </row>
    <row r="11" spans="1:19" ht="18" customHeight="1">
      <c r="A11" s="153" t="str">
        <f>'6.1'!A13</f>
        <v>květen</v>
      </c>
      <c r="B11" s="1171">
        <f>'6.1'!B13/'6.1'!$B$27</f>
        <v>5.7528787283407302E-2</v>
      </c>
      <c r="C11" s="1151">
        <f>'6.1'!C13/'6.1'!$C$27</f>
        <v>4.8267281742577856E-2</v>
      </c>
      <c r="D11" s="1172">
        <f>'6.1'!E13/'6.1'!$E$27</f>
        <v>5.2102065264553028E-2</v>
      </c>
      <c r="E11" s="1173">
        <f>'6.1'!F13/'6.1'!$F$27</f>
        <v>4.7809611156572208E-2</v>
      </c>
      <c r="F11" s="25"/>
      <c r="G11" s="134"/>
      <c r="H11" s="25"/>
      <c r="I11" s="135"/>
      <c r="J11" s="25"/>
      <c r="K11" s="24"/>
      <c r="L11" s="24"/>
      <c r="M11" s="136"/>
      <c r="N11" s="136" t="str">
        <f t="shared" si="0"/>
        <v>IV. čtvrtletí</v>
      </c>
      <c r="O11" s="140">
        <f t="shared" si="0"/>
        <v>0.32604581590975507</v>
      </c>
      <c r="P11" s="136"/>
      <c r="Q11" s="138"/>
      <c r="R11" s="139"/>
      <c r="S11" s="139"/>
    </row>
    <row r="12" spans="1:19" ht="18" customHeight="1">
      <c r="A12" s="1178" t="str">
        <f>'6.1'!A14</f>
        <v>červen</v>
      </c>
      <c r="B12" s="1179">
        <f>'6.1'!B14/'6.1'!$B$27</f>
        <v>4.1540822860485181E-2</v>
      </c>
      <c r="C12" s="1163">
        <f>'6.1'!C14/'6.1'!$C$27</f>
        <v>4.3458647212219391E-2</v>
      </c>
      <c r="D12" s="1180">
        <f>'6.1'!E14/'6.1'!$E$27</f>
        <v>4.1395752423728588E-2</v>
      </c>
      <c r="E12" s="1181">
        <f>'6.1'!F14/'6.1'!$F$27</f>
        <v>4.1123836138250706E-2</v>
      </c>
      <c r="F12" s="25"/>
      <c r="G12" s="134"/>
      <c r="H12" s="25"/>
      <c r="I12" s="135"/>
      <c r="J12" s="25"/>
      <c r="K12" s="24"/>
      <c r="L12" s="24"/>
      <c r="M12" s="136"/>
      <c r="N12" s="136"/>
      <c r="O12" s="137"/>
      <c r="P12" s="136"/>
      <c r="Q12" s="138"/>
      <c r="R12" s="139"/>
      <c r="S12" s="139"/>
    </row>
    <row r="13" spans="1:19" ht="18" customHeight="1">
      <c r="A13" s="153" t="str">
        <f>'6.1'!A15</f>
        <v>červenec</v>
      </c>
      <c r="B13" s="1171">
        <f>'6.1'!B15/'6.1'!$B$27</f>
        <v>4.0914517125461861E-2</v>
      </c>
      <c r="C13" s="1151">
        <f>'6.1'!C15/'6.1'!$C$27</f>
        <v>3.988061150561481E-2</v>
      </c>
      <c r="D13" s="1172">
        <f>'6.1'!E15/'6.1'!$E$27</f>
        <v>4.008520295353827E-2</v>
      </c>
      <c r="E13" s="1173">
        <f>'6.1'!F15/'6.1'!$F$27</f>
        <v>3.79688848102799E-2</v>
      </c>
      <c r="F13" s="25"/>
      <c r="G13" s="134"/>
      <c r="H13" s="25"/>
      <c r="I13" s="135"/>
      <c r="J13" s="24"/>
      <c r="K13" s="24"/>
      <c r="L13" s="24"/>
      <c r="M13" s="141"/>
      <c r="N13" s="141"/>
      <c r="O13" s="137"/>
      <c r="P13" s="136"/>
      <c r="Q13" s="138"/>
      <c r="R13" s="139"/>
      <c r="S13" s="139"/>
    </row>
    <row r="14" spans="1:19" ht="18" customHeight="1">
      <c r="A14" s="153" t="str">
        <f>'6.1'!A16</f>
        <v>srpen</v>
      </c>
      <c r="B14" s="1171">
        <f>'6.1'!B16/'6.1'!$B$27</f>
        <v>3.7240904460414517E-2</v>
      </c>
      <c r="C14" s="1151">
        <f>'6.1'!C16/'6.1'!$C$27</f>
        <v>4.1401864207171159E-2</v>
      </c>
      <c r="D14" s="1172">
        <f>'6.1'!E16/'6.1'!$E$27</f>
        <v>3.6578010334721744E-2</v>
      </c>
      <c r="E14" s="1173">
        <f>'6.1'!F16/'6.1'!$F$27</f>
        <v>3.9604789457874177E-2</v>
      </c>
      <c r="F14" s="25"/>
      <c r="G14" s="134"/>
      <c r="H14" s="25"/>
      <c r="I14" s="135"/>
      <c r="J14" s="25"/>
      <c r="K14" s="24"/>
      <c r="L14" s="24"/>
      <c r="M14" s="1643" t="s">
        <v>528</v>
      </c>
      <c r="N14" s="1643"/>
      <c r="O14" s="1643"/>
      <c r="P14" s="1643"/>
      <c r="Q14" s="1643"/>
      <c r="R14" s="139"/>
      <c r="S14" s="139"/>
    </row>
    <row r="15" spans="1:19" ht="18" customHeight="1">
      <c r="A15" s="153" t="str">
        <f>'6.1'!A17</f>
        <v>září</v>
      </c>
      <c r="B15" s="1171">
        <f>'6.1'!B17/'6.1'!$B$27</f>
        <v>4.4434457823802974E-2</v>
      </c>
      <c r="C15" s="1151">
        <f>'6.1'!C17/'6.1'!$C$27</f>
        <v>4.9735703179793568E-2</v>
      </c>
      <c r="D15" s="1172">
        <f>'6.1'!E17/'6.1'!$E$27</f>
        <v>4.4927258278009065E-2</v>
      </c>
      <c r="E15" s="1173">
        <f>'6.1'!F17/'6.1'!$F$27</f>
        <v>4.9684983240789377E-2</v>
      </c>
      <c r="F15" s="25"/>
      <c r="G15" s="134"/>
      <c r="H15" s="25"/>
      <c r="I15" s="135"/>
      <c r="J15" s="25"/>
      <c r="K15" s="24"/>
      <c r="L15" s="24"/>
      <c r="M15" s="1643"/>
      <c r="N15" s="1643"/>
      <c r="O15" s="1643"/>
      <c r="P15" s="1643"/>
      <c r="Q15" s="1643"/>
      <c r="R15" s="139"/>
      <c r="S15" s="139"/>
    </row>
    <row r="16" spans="1:19" ht="18" customHeight="1">
      <c r="A16" s="1174" t="str">
        <f>'6.1'!A18</f>
        <v>říjen</v>
      </c>
      <c r="B16" s="1175">
        <f>'6.1'!B18/'6.1'!$B$27</f>
        <v>8.4007241308280647E-2</v>
      </c>
      <c r="C16" s="1157">
        <f>'6.1'!C18/'6.1'!$C$27</f>
        <v>8.2046661018865638E-2</v>
      </c>
      <c r="D16" s="1176">
        <f>'6.1'!E18/'6.1'!$E$27</f>
        <v>8.1278772761131185E-2</v>
      </c>
      <c r="E16" s="1177">
        <f>'6.1'!F18/'6.1'!$F$27</f>
        <v>8.1454512099876794E-2</v>
      </c>
      <c r="F16" s="25"/>
      <c r="G16" s="134"/>
      <c r="H16" s="25"/>
      <c r="I16" s="135"/>
      <c r="J16" s="24"/>
      <c r="K16" s="24"/>
      <c r="L16" s="24"/>
      <c r="M16" s="1643"/>
      <c r="N16" s="1643"/>
      <c r="O16" s="1643"/>
      <c r="P16" s="1643"/>
      <c r="Q16" s="1643"/>
      <c r="R16" s="139"/>
      <c r="S16" s="139"/>
    </row>
    <row r="17" spans="1:19" ht="18" customHeight="1">
      <c r="A17" s="153" t="str">
        <f>'6.1'!A19</f>
        <v>listopad</v>
      </c>
      <c r="B17" s="1171">
        <f>'6.1'!B19/'6.1'!$B$27</f>
        <v>0.11183637424706408</v>
      </c>
      <c r="C17" s="1151">
        <f>'6.1'!C19/'6.1'!$C$27</f>
        <v>0.12790325175154127</v>
      </c>
      <c r="D17" s="1172">
        <f>'6.1'!E19/'6.1'!$E$27</f>
        <v>0.10401347651580312</v>
      </c>
      <c r="E17" s="1173">
        <f>'6.1'!F19/'6.1'!$F$27</f>
        <v>0.1157420012512759</v>
      </c>
      <c r="F17" s="25"/>
      <c r="G17" s="134"/>
      <c r="H17" s="25"/>
      <c r="I17" s="135"/>
      <c r="J17" s="25"/>
      <c r="K17" s="24"/>
      <c r="L17" s="24"/>
      <c r="M17" s="136"/>
      <c r="N17" s="136"/>
      <c r="O17" s="137"/>
      <c r="P17" s="136"/>
      <c r="Q17" s="138"/>
      <c r="R17" s="139"/>
      <c r="S17" s="139"/>
    </row>
    <row r="18" spans="1:19" ht="18" customHeight="1">
      <c r="A18" s="1178" t="str">
        <f>'6.1'!A20</f>
        <v>prosinec</v>
      </c>
      <c r="B18" s="1179">
        <f>'6.1'!B20/'6.1'!$B$27</f>
        <v>0.13020220035441038</v>
      </c>
      <c r="C18" s="1163">
        <f>'6.1'!C20/'6.1'!$C$27</f>
        <v>0.14028251881613851</v>
      </c>
      <c r="D18" s="1180">
        <f>'6.1'!E20/'6.1'!$E$27</f>
        <v>0.13419095473705814</v>
      </c>
      <c r="E18" s="1181">
        <f>'6.1'!F20/'6.1'!$F$27</f>
        <v>0.13672960001390758</v>
      </c>
      <c r="F18" s="25"/>
      <c r="G18" s="134"/>
      <c r="H18" s="25"/>
      <c r="I18" s="135"/>
      <c r="J18" s="25"/>
      <c r="K18" s="24"/>
      <c r="L18" s="24"/>
      <c r="M18" s="136"/>
      <c r="N18" s="136"/>
      <c r="O18" s="137"/>
      <c r="P18" s="136"/>
      <c r="Q18" s="138"/>
      <c r="R18" s="139"/>
      <c r="S18" s="139"/>
    </row>
    <row r="19" spans="1:19" ht="18" customHeight="1">
      <c r="A19" s="153" t="str">
        <f>'6.1'!A21</f>
        <v>I. čtvrtletí</v>
      </c>
      <c r="B19" s="1171">
        <f>'6.1'!B21/'6.1'!$B$27</f>
        <v>0.38252127335400471</v>
      </c>
      <c r="C19" s="1151">
        <f>'6.1'!C21/'6.1'!$C$27</f>
        <v>0.35685900019505512</v>
      </c>
      <c r="D19" s="1172">
        <f>'6.1'!E21/'6.1'!$E$27</f>
        <v>0.38931909139739679</v>
      </c>
      <c r="E19" s="1173">
        <f>'6.1'!F21/'6.1'!$F$27</f>
        <v>0.37802987313921066</v>
      </c>
      <c r="F19" s="24"/>
      <c r="G19" s="135"/>
      <c r="H19" s="24"/>
      <c r="I19" s="135"/>
      <c r="J19" s="24"/>
      <c r="K19" s="24"/>
      <c r="L19" s="24"/>
      <c r="M19" s="136"/>
      <c r="N19" s="136"/>
      <c r="O19" s="137"/>
      <c r="P19" s="136"/>
      <c r="Q19" s="141"/>
      <c r="R19" s="33"/>
      <c r="S19" s="33"/>
    </row>
    <row r="20" spans="1:19" ht="18" customHeight="1">
      <c r="A20" s="153" t="str">
        <f>'6.1'!A22</f>
        <v>II. čtvrtletí</v>
      </c>
      <c r="B20" s="1171">
        <f>'6.1'!B22/'6.1'!$B$27</f>
        <v>0.16884303132656084</v>
      </c>
      <c r="C20" s="1151">
        <f>'6.1'!C22/'6.1'!$C$27</f>
        <v>0.16189038932582006</v>
      </c>
      <c r="D20" s="1172">
        <f>'6.1'!E22/'6.1'!$E$27</f>
        <v>0.16960723302234174</v>
      </c>
      <c r="E20" s="1173">
        <f>'6.1'!F22/'6.1'!$F$27</f>
        <v>0.16078535598678573</v>
      </c>
      <c r="F20" s="24"/>
      <c r="G20" s="135"/>
      <c r="H20" s="24"/>
      <c r="I20" s="135"/>
      <c r="J20" s="24"/>
      <c r="K20" s="24"/>
      <c r="L20" s="24"/>
      <c r="M20" s="136"/>
      <c r="N20" s="136"/>
      <c r="O20" s="136"/>
      <c r="P20" s="136"/>
      <c r="Q20" s="141"/>
      <c r="R20" s="33"/>
      <c r="S20" s="33"/>
    </row>
    <row r="21" spans="1:19" ht="18" customHeight="1">
      <c r="A21" s="153" t="str">
        <f>'6.1'!A23</f>
        <v>III. čtvrtletí</v>
      </c>
      <c r="B21" s="1171">
        <f>'6.1'!B23/'6.1'!$B$27</f>
        <v>0.12258987940967936</v>
      </c>
      <c r="C21" s="1151">
        <f>'6.1'!C23/'6.1'!$C$27</f>
        <v>0.13101817889257955</v>
      </c>
      <c r="D21" s="1172">
        <f>'6.1'!E23/'6.1'!$E$27</f>
        <v>0.12159047156626909</v>
      </c>
      <c r="E21" s="1173">
        <f>'6.1'!F23/'6.1'!$F$27</f>
        <v>0.12725865750894344</v>
      </c>
      <c r="F21" s="24"/>
      <c r="G21" s="135"/>
      <c r="H21" s="24"/>
      <c r="I21" s="135"/>
      <c r="J21" s="24"/>
      <c r="K21" s="24"/>
      <c r="L21" s="24"/>
      <c r="M21" s="136"/>
      <c r="N21" s="136"/>
      <c r="O21" s="136"/>
      <c r="P21" s="136"/>
      <c r="Q21" s="141"/>
      <c r="R21" s="33"/>
      <c r="S21" s="33"/>
    </row>
    <row r="22" spans="1:19" ht="18" customHeight="1">
      <c r="A22" s="153" t="str">
        <f>'6.1'!A24</f>
        <v>IV. čtvrtletí</v>
      </c>
      <c r="B22" s="1171">
        <f>'6.1'!B24/'6.1'!$B$27</f>
        <v>0.32604581590975507</v>
      </c>
      <c r="C22" s="1151">
        <f>'6.1'!C24/'6.1'!$C$27</f>
        <v>0.35023243158654538</v>
      </c>
      <c r="D22" s="1172">
        <f>'6.1'!E24/'6.1'!$E$27</f>
        <v>0.31948320401399244</v>
      </c>
      <c r="E22" s="1173">
        <f>'6.1'!F24/'6.1'!$F$27</f>
        <v>0.33392611336506028</v>
      </c>
      <c r="F22" s="24"/>
      <c r="G22" s="135"/>
      <c r="H22" s="24"/>
      <c r="I22" s="135"/>
      <c r="J22" s="24"/>
      <c r="K22" s="24"/>
      <c r="L22" s="24"/>
      <c r="M22" s="136"/>
      <c r="N22" s="136" t="s">
        <v>197</v>
      </c>
      <c r="O22" s="140">
        <f>O8+O11</f>
        <v>0.70856708926375978</v>
      </c>
      <c r="P22" s="136"/>
      <c r="Q22" s="141"/>
      <c r="R22" s="33"/>
      <c r="S22" s="33"/>
    </row>
    <row r="23" spans="1:19" ht="18" customHeight="1">
      <c r="A23" s="1174" t="str">
        <f>'6.1'!A25</f>
        <v>I. pololetí</v>
      </c>
      <c r="B23" s="1175">
        <f>'6.1'!B25/'6.1'!$B$27</f>
        <v>0.55136430468056563</v>
      </c>
      <c r="C23" s="1157">
        <f>'6.1'!C25/'6.1'!$C$27</f>
        <v>0.51874938952087513</v>
      </c>
      <c r="D23" s="1176">
        <f>'6.1'!E25/'6.1'!$E$27</f>
        <v>0.55892632441973855</v>
      </c>
      <c r="E23" s="1177">
        <f>'6.1'!F25/'6.1'!$F$27</f>
        <v>0.53881522912599633</v>
      </c>
      <c r="F23" s="24"/>
      <c r="G23" s="135"/>
      <c r="H23" s="24"/>
      <c r="I23" s="135"/>
      <c r="J23" s="24"/>
      <c r="K23" s="24"/>
      <c r="L23" s="24"/>
      <c r="M23" s="136"/>
      <c r="N23" s="136" t="s">
        <v>468</v>
      </c>
      <c r="O23" s="140">
        <f>O9+O10</f>
        <v>0.29143291073624022</v>
      </c>
      <c r="P23" s="136"/>
      <c r="Q23" s="141"/>
      <c r="R23" s="33"/>
      <c r="S23" s="33"/>
    </row>
    <row r="24" spans="1:19" ht="18" customHeight="1">
      <c r="A24" s="1178" t="str">
        <f>'6.1'!A26</f>
        <v>II. pololetí</v>
      </c>
      <c r="B24" s="1179">
        <f>'6.1'!B26/'6.1'!$B$27</f>
        <v>0.44863569531943448</v>
      </c>
      <c r="C24" s="1163">
        <f>'6.1'!C26/'6.1'!$C$27</f>
        <v>0.48125061047912493</v>
      </c>
      <c r="D24" s="1180">
        <f>'6.1'!E26/'6.1'!$E$27</f>
        <v>0.4410736755802615</v>
      </c>
      <c r="E24" s="1181">
        <f>'6.1'!F26/'6.1'!$F$27</f>
        <v>0.46118477087400372</v>
      </c>
      <c r="F24" s="24"/>
      <c r="G24" s="135"/>
      <c r="H24" s="24"/>
      <c r="I24" s="135"/>
      <c r="J24" s="24"/>
      <c r="K24" s="24"/>
      <c r="L24" s="24"/>
      <c r="M24" s="136"/>
      <c r="N24" s="136"/>
      <c r="O24" s="136"/>
      <c r="P24" s="136"/>
      <c r="Q24" s="7"/>
    </row>
    <row r="25" spans="1:19" ht="18" customHeight="1">
      <c r="A25" s="1182" t="str">
        <f>'6.1'!A27</f>
        <v>rok</v>
      </c>
      <c r="B25" s="1183">
        <f>'6.1'!B27/'6.1'!$B$27</f>
        <v>1</v>
      </c>
      <c r="C25" s="1184">
        <f>'6.1'!C27/'6.1'!$C$27</f>
        <v>1</v>
      </c>
      <c r="D25" s="1185">
        <f>'6.1'!E27/'6.1'!$E$27</f>
        <v>1</v>
      </c>
      <c r="E25" s="1186">
        <f>'6.1'!F27/'6.1'!$F$27</f>
        <v>1</v>
      </c>
      <c r="F25" s="24"/>
      <c r="G25" s="135"/>
      <c r="H25" s="1645">
        <f>B6</f>
        <v>2025</v>
      </c>
      <c r="I25" s="1645"/>
      <c r="J25" s="1644">
        <f>C6</f>
        <v>2024</v>
      </c>
      <c r="K25" s="1644"/>
      <c r="L25" s="24"/>
      <c r="M25" s="24"/>
      <c r="N25" s="24"/>
      <c r="O25" s="135"/>
      <c r="P25" s="24"/>
      <c r="Q25" s="7"/>
    </row>
    <row r="26" spans="1:19" ht="17.100000000000001" customHeight="1">
      <c r="Q26" s="39"/>
      <c r="R26" s="39"/>
    </row>
    <row r="27" spans="1:19">
      <c r="A27" s="1642"/>
      <c r="B27" s="1642"/>
      <c r="C27" s="1642"/>
      <c r="D27" s="1642"/>
      <c r="E27" s="1642"/>
      <c r="F27" s="1642"/>
      <c r="G27" s="1642"/>
      <c r="H27" s="1642"/>
      <c r="I27" s="1642"/>
      <c r="J27" s="1642"/>
      <c r="K27" s="1642"/>
      <c r="L27" s="1642"/>
      <c r="M27" s="1642"/>
      <c r="N27" s="1642"/>
      <c r="O27" s="1642"/>
      <c r="P27" s="1642"/>
      <c r="R27" s="28" t="s">
        <v>0</v>
      </c>
    </row>
    <row r="28" spans="1:19" ht="12" customHeight="1">
      <c r="A28" s="1641"/>
      <c r="B28" s="1641"/>
      <c r="C28" s="1641"/>
      <c r="D28" s="1641"/>
      <c r="E28" s="1641"/>
      <c r="F28" s="1641"/>
      <c r="G28" s="1641"/>
      <c r="H28" s="1641"/>
      <c r="I28" s="1641"/>
      <c r="J28" s="1641"/>
      <c r="K28" s="1641"/>
      <c r="L28" s="1641"/>
      <c r="M28" s="1641"/>
      <c r="N28" s="1641"/>
      <c r="O28" s="1641"/>
      <c r="P28" s="1641"/>
    </row>
    <row r="29" spans="1:19" ht="12" customHeight="1">
      <c r="D29" s="31"/>
      <c r="E29" s="31"/>
      <c r="F29" s="31"/>
      <c r="J29" s="31"/>
      <c r="K29" s="31"/>
      <c r="L29" s="31"/>
    </row>
    <row r="30" spans="1:19" ht="12" customHeight="1">
      <c r="J30" s="31"/>
      <c r="K30" s="31"/>
      <c r="L30" s="31"/>
    </row>
    <row r="31" spans="1:19" ht="12" customHeight="1">
      <c r="D31" s="31"/>
      <c r="E31" s="31"/>
      <c r="J31" s="31"/>
      <c r="K31" s="31"/>
      <c r="L31" s="31"/>
    </row>
    <row r="32" spans="1:19" ht="12" customHeight="1">
      <c r="D32" s="31"/>
      <c r="E32" s="31"/>
      <c r="J32" s="31"/>
      <c r="K32" s="31"/>
      <c r="L32" s="31"/>
    </row>
    <row r="33" spans="4:12" ht="12" customHeight="1">
      <c r="D33" s="31"/>
      <c r="E33" s="31"/>
      <c r="J33" s="31"/>
      <c r="K33" s="31"/>
      <c r="L33" s="31"/>
    </row>
    <row r="34" spans="4:12" ht="12" customHeight="1">
      <c r="D34" s="31"/>
      <c r="E34" s="31"/>
      <c r="J34" s="31"/>
      <c r="K34" s="31"/>
      <c r="L34" s="31"/>
    </row>
    <row r="35" spans="4:12" ht="12" customHeight="1">
      <c r="D35" s="31"/>
      <c r="E35" s="31"/>
      <c r="J35" s="31"/>
      <c r="K35" s="31"/>
      <c r="L35" s="31"/>
    </row>
    <row r="36" spans="4:12" ht="12" customHeight="1">
      <c r="D36" s="31"/>
      <c r="E36" s="31"/>
      <c r="J36" s="31"/>
      <c r="K36" s="31"/>
      <c r="L36" s="31"/>
    </row>
    <row r="37" spans="4:12" ht="12" customHeight="1">
      <c r="D37" s="31"/>
      <c r="E37" s="31"/>
      <c r="J37" s="31"/>
      <c r="K37" s="31"/>
      <c r="L37" s="31"/>
    </row>
    <row r="38" spans="4:12" ht="12" customHeight="1">
      <c r="D38" s="31"/>
      <c r="E38" s="31"/>
      <c r="J38" s="31"/>
      <c r="K38" s="31"/>
      <c r="L38" s="31"/>
    </row>
    <row r="39" spans="4:12" ht="12" customHeight="1">
      <c r="D39" s="31"/>
      <c r="E39" s="31"/>
      <c r="J39" s="31"/>
      <c r="K39" s="31"/>
      <c r="L39" s="31"/>
    </row>
    <row r="40" spans="4:12" ht="12" customHeight="1">
      <c r="D40" s="31"/>
      <c r="E40" s="31"/>
      <c r="J40" s="31"/>
      <c r="K40" s="31"/>
      <c r="L40" s="31"/>
    </row>
    <row r="41" spans="4:12" ht="12" customHeight="1"/>
    <row r="42" spans="4:12" ht="12" customHeight="1"/>
    <row r="43" spans="4:12" ht="12" customHeight="1"/>
    <row r="44" spans="4:12" ht="12" customHeight="1"/>
    <row r="45" spans="4:12" ht="12" customHeight="1"/>
  </sheetData>
  <mergeCells count="11">
    <mergeCell ref="A3:E3"/>
    <mergeCell ref="A28:P28"/>
    <mergeCell ref="B5:C5"/>
    <mergeCell ref="D5:E5"/>
    <mergeCell ref="A27:P27"/>
    <mergeCell ref="H4:K4"/>
    <mergeCell ref="J25:K25"/>
    <mergeCell ref="H25:I25"/>
    <mergeCell ref="M4:Q4"/>
    <mergeCell ref="M14:Q16"/>
    <mergeCell ref="A4:E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9"/>
  <dimension ref="A1:S44"/>
  <sheetViews>
    <sheetView showGridLines="0" zoomScaleNormal="100" zoomScaleSheetLayoutView="100" workbookViewId="0"/>
  </sheetViews>
  <sheetFormatPr defaultRowHeight="11.25"/>
  <cols>
    <col min="1" max="1" width="8.140625" style="7" customWidth="1"/>
    <col min="2" max="8" width="7.28515625" style="7" customWidth="1"/>
    <col min="9" max="9" width="1.7109375" style="7" customWidth="1"/>
    <col min="10" max="10" width="5.85546875" style="7" customWidth="1"/>
    <col min="11" max="11" width="9.140625" style="7"/>
    <col min="12" max="12" width="9.7109375" style="7" bestFit="1" customWidth="1"/>
    <col min="13" max="14" width="9.28515625" style="7" bestFit="1" customWidth="1"/>
    <col min="15" max="16" width="9.140625" style="7"/>
    <col min="17" max="17" width="19.28515625" style="7" customWidth="1"/>
    <col min="18" max="247" width="9.140625" style="7"/>
    <col min="248" max="260" width="10.7109375" style="7" customWidth="1"/>
    <col min="261" max="503" width="9.140625" style="7"/>
    <col min="504" max="516" width="10.7109375" style="7" customWidth="1"/>
    <col min="517" max="759" width="9.140625" style="7"/>
    <col min="760" max="772" width="10.7109375" style="7" customWidth="1"/>
    <col min="773" max="1015" width="9.140625" style="7"/>
    <col min="1016" max="1028" width="10.7109375" style="7" customWidth="1"/>
    <col min="1029" max="1271" width="9.140625" style="7"/>
    <col min="1272" max="1284" width="10.7109375" style="7" customWidth="1"/>
    <col min="1285" max="1527" width="9.140625" style="7"/>
    <col min="1528" max="1540" width="10.7109375" style="7" customWidth="1"/>
    <col min="1541" max="1783" width="9.140625" style="7"/>
    <col min="1784" max="1796" width="10.7109375" style="7" customWidth="1"/>
    <col min="1797" max="2039" width="9.140625" style="7"/>
    <col min="2040" max="2052" width="10.7109375" style="7" customWidth="1"/>
    <col min="2053" max="2295" width="9.140625" style="7"/>
    <col min="2296" max="2308" width="10.7109375" style="7" customWidth="1"/>
    <col min="2309" max="2551" width="9.140625" style="7"/>
    <col min="2552" max="2564" width="10.7109375" style="7" customWidth="1"/>
    <col min="2565" max="2807" width="9.140625" style="7"/>
    <col min="2808" max="2820" width="10.7109375" style="7" customWidth="1"/>
    <col min="2821" max="3063" width="9.140625" style="7"/>
    <col min="3064" max="3076" width="10.7109375" style="7" customWidth="1"/>
    <col min="3077" max="3319" width="9.140625" style="7"/>
    <col min="3320" max="3332" width="10.7109375" style="7" customWidth="1"/>
    <col min="3333" max="3575" width="9.140625" style="7"/>
    <col min="3576" max="3588" width="10.7109375" style="7" customWidth="1"/>
    <col min="3589" max="3831" width="9.140625" style="7"/>
    <col min="3832" max="3844" width="10.7109375" style="7" customWidth="1"/>
    <col min="3845" max="4087" width="9.140625" style="7"/>
    <col min="4088" max="4100" width="10.7109375" style="7" customWidth="1"/>
    <col min="4101" max="4343" width="9.140625" style="7"/>
    <col min="4344" max="4356" width="10.7109375" style="7" customWidth="1"/>
    <col min="4357" max="4599" width="9.140625" style="7"/>
    <col min="4600" max="4612" width="10.7109375" style="7" customWidth="1"/>
    <col min="4613" max="4855" width="9.140625" style="7"/>
    <col min="4856" max="4868" width="10.7109375" style="7" customWidth="1"/>
    <col min="4869" max="5111" width="9.140625" style="7"/>
    <col min="5112" max="5124" width="10.7109375" style="7" customWidth="1"/>
    <col min="5125" max="5367" width="9.140625" style="7"/>
    <col min="5368" max="5380" width="10.7109375" style="7" customWidth="1"/>
    <col min="5381" max="5623" width="9.140625" style="7"/>
    <col min="5624" max="5636" width="10.7109375" style="7" customWidth="1"/>
    <col min="5637" max="5879" width="9.140625" style="7"/>
    <col min="5880" max="5892" width="10.7109375" style="7" customWidth="1"/>
    <col min="5893" max="6135" width="9.140625" style="7"/>
    <col min="6136" max="6148" width="10.7109375" style="7" customWidth="1"/>
    <col min="6149" max="6391" width="9.140625" style="7"/>
    <col min="6392" max="6404" width="10.7109375" style="7" customWidth="1"/>
    <col min="6405" max="6647" width="9.140625" style="7"/>
    <col min="6648" max="6660" width="10.7109375" style="7" customWidth="1"/>
    <col min="6661" max="6903" width="9.140625" style="7"/>
    <col min="6904" max="6916" width="10.7109375" style="7" customWidth="1"/>
    <col min="6917" max="7159" width="9.140625" style="7"/>
    <col min="7160" max="7172" width="10.7109375" style="7" customWidth="1"/>
    <col min="7173" max="7415" width="9.140625" style="7"/>
    <col min="7416" max="7428" width="10.7109375" style="7" customWidth="1"/>
    <col min="7429" max="7671" width="9.140625" style="7"/>
    <col min="7672" max="7684" width="10.7109375" style="7" customWidth="1"/>
    <col min="7685" max="7927" width="9.140625" style="7"/>
    <col min="7928" max="7940" width="10.7109375" style="7" customWidth="1"/>
    <col min="7941" max="8183" width="9.140625" style="7"/>
    <col min="8184" max="8196" width="10.7109375" style="7" customWidth="1"/>
    <col min="8197" max="8439" width="9.140625" style="7"/>
    <col min="8440" max="8452" width="10.7109375" style="7" customWidth="1"/>
    <col min="8453" max="8695" width="9.140625" style="7"/>
    <col min="8696" max="8708" width="10.7109375" style="7" customWidth="1"/>
    <col min="8709" max="8951" width="9.140625" style="7"/>
    <col min="8952" max="8964" width="10.7109375" style="7" customWidth="1"/>
    <col min="8965" max="9207" width="9.140625" style="7"/>
    <col min="9208" max="9220" width="10.7109375" style="7" customWidth="1"/>
    <col min="9221" max="9463" width="9.140625" style="7"/>
    <col min="9464" max="9476" width="10.7109375" style="7" customWidth="1"/>
    <col min="9477" max="9719" width="9.140625" style="7"/>
    <col min="9720" max="9732" width="10.7109375" style="7" customWidth="1"/>
    <col min="9733" max="9975" width="9.140625" style="7"/>
    <col min="9976" max="9988" width="10.7109375" style="7" customWidth="1"/>
    <col min="9989" max="10231" width="9.140625" style="7"/>
    <col min="10232" max="10244" width="10.7109375" style="7" customWidth="1"/>
    <col min="10245" max="10487" width="9.140625" style="7"/>
    <col min="10488" max="10500" width="10.7109375" style="7" customWidth="1"/>
    <col min="10501" max="10743" width="9.140625" style="7"/>
    <col min="10744" max="10756" width="10.7109375" style="7" customWidth="1"/>
    <col min="10757" max="10999" width="9.140625" style="7"/>
    <col min="11000" max="11012" width="10.7109375" style="7" customWidth="1"/>
    <col min="11013" max="11255" width="9.140625" style="7"/>
    <col min="11256" max="11268" width="10.7109375" style="7" customWidth="1"/>
    <col min="11269" max="11511" width="9.140625" style="7"/>
    <col min="11512" max="11524" width="10.7109375" style="7" customWidth="1"/>
    <col min="11525" max="11767" width="9.140625" style="7"/>
    <col min="11768" max="11780" width="10.7109375" style="7" customWidth="1"/>
    <col min="11781" max="12023" width="9.140625" style="7"/>
    <col min="12024" max="12036" width="10.7109375" style="7" customWidth="1"/>
    <col min="12037" max="12279" width="9.140625" style="7"/>
    <col min="12280" max="12292" width="10.7109375" style="7" customWidth="1"/>
    <col min="12293" max="12535" width="9.140625" style="7"/>
    <col min="12536" max="12548" width="10.7109375" style="7" customWidth="1"/>
    <col min="12549" max="12791" width="9.140625" style="7"/>
    <col min="12792" max="12804" width="10.7109375" style="7" customWidth="1"/>
    <col min="12805" max="13047" width="9.140625" style="7"/>
    <col min="13048" max="13060" width="10.7109375" style="7" customWidth="1"/>
    <col min="13061" max="13303" width="9.140625" style="7"/>
    <col min="13304" max="13316" width="10.7109375" style="7" customWidth="1"/>
    <col min="13317" max="13559" width="9.140625" style="7"/>
    <col min="13560" max="13572" width="10.7109375" style="7" customWidth="1"/>
    <col min="13573" max="13815" width="9.140625" style="7"/>
    <col min="13816" max="13828" width="10.7109375" style="7" customWidth="1"/>
    <col min="13829" max="14071" width="9.140625" style="7"/>
    <col min="14072" max="14084" width="10.7109375" style="7" customWidth="1"/>
    <col min="14085" max="14327" width="9.140625" style="7"/>
    <col min="14328" max="14340" width="10.7109375" style="7" customWidth="1"/>
    <col min="14341" max="14583" width="9.140625" style="7"/>
    <col min="14584" max="14596" width="10.7109375" style="7" customWidth="1"/>
    <col min="14597" max="14839" width="9.140625" style="7"/>
    <col min="14840" max="14852" width="10.7109375" style="7" customWidth="1"/>
    <col min="14853" max="15095" width="9.140625" style="7"/>
    <col min="15096" max="15108" width="10.7109375" style="7" customWidth="1"/>
    <col min="15109" max="15351" width="9.140625" style="7"/>
    <col min="15352" max="15364" width="10.7109375" style="7" customWidth="1"/>
    <col min="15365" max="15607" width="9.140625" style="7"/>
    <col min="15608" max="15620" width="10.7109375" style="7" customWidth="1"/>
    <col min="15621" max="15863" width="9.140625" style="7"/>
    <col min="15864" max="15876" width="10.7109375" style="7" customWidth="1"/>
    <col min="15877" max="16119" width="9.140625" style="7"/>
    <col min="16120" max="16132" width="10.7109375" style="7" customWidth="1"/>
    <col min="16133" max="16383" width="9.140625" style="7"/>
    <col min="16384" max="16384" width="9.140625" style="7" customWidth="1"/>
  </cols>
  <sheetData>
    <row r="1" spans="1:19" ht="18">
      <c r="A1" s="546" t="s">
        <v>374</v>
      </c>
      <c r="B1" s="152"/>
      <c r="C1" s="152"/>
      <c r="D1" s="152"/>
      <c r="E1" s="152"/>
      <c r="F1" s="152"/>
      <c r="G1" s="152"/>
      <c r="H1" s="152"/>
      <c r="I1" s="152"/>
      <c r="J1" s="152"/>
      <c r="K1" s="152"/>
      <c r="L1" s="152"/>
      <c r="M1" s="152"/>
      <c r="N1" s="152"/>
      <c r="O1" s="152"/>
      <c r="P1" s="152"/>
      <c r="Q1" s="157"/>
    </row>
    <row r="2" spans="1:19" ht="5.0999999999999996" customHeight="1">
      <c r="A2" s="444"/>
      <c r="B2" s="444"/>
      <c r="C2" s="444"/>
      <c r="D2" s="444"/>
      <c r="E2" s="444"/>
      <c r="F2" s="444"/>
      <c r="G2" s="444"/>
      <c r="H2" s="444"/>
    </row>
    <row r="3" spans="1:19" ht="19.899999999999999" customHeight="1">
      <c r="A3" s="1646">
        <v>2025</v>
      </c>
      <c r="B3" s="1646"/>
      <c r="C3" s="1646"/>
      <c r="D3" s="1646"/>
      <c r="E3" s="1646"/>
      <c r="F3" s="1646"/>
      <c r="G3" s="1646"/>
      <c r="H3" s="1646"/>
      <c r="I3" s="156"/>
      <c r="J3" s="156"/>
      <c r="K3" s="156"/>
      <c r="L3" s="156"/>
      <c r="M3" s="156"/>
      <c r="N3" s="156"/>
      <c r="O3" s="156"/>
      <c r="P3" s="156"/>
      <c r="Q3" s="156"/>
    </row>
    <row r="4" spans="1:19" ht="19.899999999999999" customHeight="1">
      <c r="A4" s="1647" t="s">
        <v>495</v>
      </c>
      <c r="B4" s="1647"/>
      <c r="C4" s="1647"/>
      <c r="D4" s="1647"/>
      <c r="E4" s="1647"/>
      <c r="F4" s="1647"/>
      <c r="G4" s="1647"/>
      <c r="H4" s="1647"/>
    </row>
    <row r="5" spans="1:19" ht="37.5" customHeight="1">
      <c r="A5" s="1243" t="str">
        <f>'6.1'!A6</f>
        <v>Období</v>
      </c>
      <c r="B5" s="669" t="s">
        <v>529</v>
      </c>
      <c r="C5" s="669" t="s">
        <v>530</v>
      </c>
      <c r="D5" s="669" t="s">
        <v>531</v>
      </c>
      <c r="E5" s="1120" t="s">
        <v>198</v>
      </c>
      <c r="F5" s="1120" t="s">
        <v>199</v>
      </c>
      <c r="G5" s="1384" t="s">
        <v>532</v>
      </c>
      <c r="H5" s="670" t="s">
        <v>533</v>
      </c>
      <c r="J5" s="141"/>
      <c r="K5" s="141"/>
      <c r="L5" s="141" t="str">
        <f>E5</f>
        <v>normál</v>
      </c>
      <c r="M5" s="141" t="str">
        <f>G5</f>
        <v>průměr 2024</v>
      </c>
      <c r="N5" s="141" t="str">
        <f>B5</f>
        <v>průměr 2025</v>
      </c>
      <c r="O5" s="141"/>
      <c r="P5" s="141"/>
      <c r="Q5" s="141" t="str">
        <f>H5</f>
        <v>odchylka
od r. 2024</v>
      </c>
    </row>
    <row r="6" spans="1:19" ht="20.100000000000001" customHeight="1">
      <c r="A6" s="1244" t="str">
        <f>'6.1'!A9</f>
        <v>leden</v>
      </c>
      <c r="B6" s="1189">
        <v>0.45806774193548383</v>
      </c>
      <c r="C6" s="1189">
        <v>5.0999999999999996</v>
      </c>
      <c r="D6" s="1189">
        <v>-3.7</v>
      </c>
      <c r="E6" s="1189">
        <v>-1.1741935483870967</v>
      </c>
      <c r="F6" s="1189">
        <f>B6-E6</f>
        <v>1.6322612903225804</v>
      </c>
      <c r="G6" s="1189">
        <v>-0.33870967741935487</v>
      </c>
      <c r="H6" s="1189">
        <f>B6-G6</f>
        <v>0.7967774193548387</v>
      </c>
      <c r="I6" s="27"/>
      <c r="J6" s="138"/>
      <c r="K6" s="138" t="str">
        <f>A6</f>
        <v>leden</v>
      </c>
      <c r="L6" s="101">
        <f>E6</f>
        <v>-1.1741935483870967</v>
      </c>
      <c r="M6" s="101">
        <f>G6</f>
        <v>-0.33870967741935487</v>
      </c>
      <c r="N6" s="101">
        <f>B6</f>
        <v>0.45806774193548383</v>
      </c>
      <c r="O6" s="141"/>
      <c r="P6" s="154" t="str">
        <f>A6</f>
        <v>leden</v>
      </c>
      <c r="Q6" s="155">
        <f>H6</f>
        <v>0.7967774193548387</v>
      </c>
      <c r="S6" s="20"/>
    </row>
    <row r="7" spans="1:19" ht="20.100000000000001" customHeight="1">
      <c r="A7" s="1245" t="str">
        <f>'6.1'!A10</f>
        <v>únor</v>
      </c>
      <c r="B7" s="1190">
        <v>-0.79639285714285712</v>
      </c>
      <c r="C7" s="1190">
        <v>4.7</v>
      </c>
      <c r="D7" s="1190">
        <v>-6.8</v>
      </c>
      <c r="E7" s="1190">
        <v>0.26896551724137935</v>
      </c>
      <c r="F7" s="562">
        <f t="shared" ref="F7:F17" si="0">B7-E7</f>
        <v>-1.0653583743842365</v>
      </c>
      <c r="G7" s="562">
        <v>5.8928571428571415</v>
      </c>
      <c r="H7" s="562">
        <f t="shared" ref="H7:H23" si="1">B7-G7</f>
        <v>-6.6892499999999986</v>
      </c>
      <c r="I7" s="27"/>
      <c r="J7" s="138"/>
      <c r="K7" s="138" t="str">
        <f t="shared" ref="K7:K17" si="2">A7</f>
        <v>únor</v>
      </c>
      <c r="L7" s="101">
        <f t="shared" ref="L7:L17" si="3">E7</f>
        <v>0.26896551724137935</v>
      </c>
      <c r="M7" s="101">
        <f t="shared" ref="M7:M17" si="4">G7</f>
        <v>5.8928571428571415</v>
      </c>
      <c r="N7" s="101">
        <f t="shared" ref="N7:N17" si="5">B7</f>
        <v>-0.79639285714285712</v>
      </c>
      <c r="O7" s="141"/>
      <c r="P7" s="154" t="str">
        <f t="shared" ref="P7:P17" si="6">A7</f>
        <v>únor</v>
      </c>
      <c r="Q7" s="155">
        <f t="shared" ref="Q7:Q17" si="7">H7</f>
        <v>-6.6892499999999986</v>
      </c>
      <c r="S7" s="20"/>
    </row>
    <row r="8" spans="1:19" ht="20.100000000000001" customHeight="1">
      <c r="A8" s="1246" t="str">
        <f>'6.1'!A11</f>
        <v>březen</v>
      </c>
      <c r="B8" s="1191">
        <v>5.258064516129032</v>
      </c>
      <c r="C8" s="1191">
        <v>9.4</v>
      </c>
      <c r="D8" s="1191">
        <v>-1.3</v>
      </c>
      <c r="E8" s="1191">
        <v>3.4870967741935481</v>
      </c>
      <c r="F8" s="1192">
        <f t="shared" si="0"/>
        <v>1.7709677419354839</v>
      </c>
      <c r="G8" s="1192">
        <v>7.2451612903225797</v>
      </c>
      <c r="H8" s="1192">
        <f t="shared" si="1"/>
        <v>-1.9870967741935477</v>
      </c>
      <c r="I8" s="27"/>
      <c r="J8" s="138"/>
      <c r="K8" s="138" t="str">
        <f t="shared" si="2"/>
        <v>březen</v>
      </c>
      <c r="L8" s="101">
        <f t="shared" si="3"/>
        <v>3.4870967741935481</v>
      </c>
      <c r="M8" s="101">
        <f t="shared" si="4"/>
        <v>7.2451612903225797</v>
      </c>
      <c r="N8" s="101">
        <f t="shared" si="5"/>
        <v>5.258064516129032</v>
      </c>
      <c r="O8" s="141"/>
      <c r="P8" s="154" t="str">
        <f t="shared" si="6"/>
        <v>březen</v>
      </c>
      <c r="Q8" s="155">
        <f t="shared" si="7"/>
        <v>-1.9870967741935477</v>
      </c>
      <c r="S8" s="20"/>
    </row>
    <row r="9" spans="1:19" ht="20.100000000000001" customHeight="1">
      <c r="A9" s="1245" t="str">
        <f>'6.1'!A12</f>
        <v>duben</v>
      </c>
      <c r="B9" s="562">
        <v>10.493333333333334</v>
      </c>
      <c r="C9" s="562">
        <v>19</v>
      </c>
      <c r="D9" s="562">
        <v>0.6</v>
      </c>
      <c r="E9" s="562">
        <v>8.6933333333333316</v>
      </c>
      <c r="F9" s="562">
        <f t="shared" si="0"/>
        <v>1.8000000000000025</v>
      </c>
      <c r="G9" s="562">
        <v>10.256666666666664</v>
      </c>
      <c r="H9" s="562">
        <f t="shared" si="1"/>
        <v>0.23666666666666991</v>
      </c>
      <c r="I9" s="27"/>
      <c r="J9" s="138"/>
      <c r="K9" s="138" t="str">
        <f t="shared" si="2"/>
        <v>duben</v>
      </c>
      <c r="L9" s="101">
        <f t="shared" si="3"/>
        <v>8.6933333333333316</v>
      </c>
      <c r="M9" s="101">
        <f t="shared" si="4"/>
        <v>10.256666666666664</v>
      </c>
      <c r="N9" s="101">
        <f t="shared" si="5"/>
        <v>10.493333333333334</v>
      </c>
      <c r="O9" s="141"/>
      <c r="P9" s="154" t="str">
        <f t="shared" si="6"/>
        <v>duben</v>
      </c>
      <c r="Q9" s="155">
        <f t="shared" si="7"/>
        <v>0.23666666666666991</v>
      </c>
      <c r="S9" s="20"/>
    </row>
    <row r="10" spans="1:19" ht="20.100000000000001" customHeight="1">
      <c r="A10" s="1245" t="str">
        <f>'6.1'!A13</f>
        <v>květen</v>
      </c>
      <c r="B10" s="1190">
        <v>11.441935483870969</v>
      </c>
      <c r="C10" s="1190">
        <v>18.7</v>
      </c>
      <c r="D10" s="1190">
        <v>7.1</v>
      </c>
      <c r="E10" s="1190">
        <v>13.409677419354839</v>
      </c>
      <c r="F10" s="562">
        <f t="shared" si="0"/>
        <v>-1.9677419354838701</v>
      </c>
      <c r="G10" s="562">
        <v>14.761290322580647</v>
      </c>
      <c r="H10" s="562">
        <f t="shared" si="1"/>
        <v>-3.3193548387096783</v>
      </c>
      <c r="I10" s="27"/>
      <c r="J10" s="138"/>
      <c r="K10" s="138" t="str">
        <f t="shared" si="2"/>
        <v>květen</v>
      </c>
      <c r="L10" s="101">
        <f t="shared" si="3"/>
        <v>13.409677419354839</v>
      </c>
      <c r="M10" s="101">
        <f t="shared" si="4"/>
        <v>14.761290322580647</v>
      </c>
      <c r="N10" s="101">
        <f t="shared" si="5"/>
        <v>11.441935483870969</v>
      </c>
      <c r="O10" s="141"/>
      <c r="P10" s="154" t="str">
        <f t="shared" si="6"/>
        <v>květen</v>
      </c>
      <c r="Q10" s="155">
        <f t="shared" si="7"/>
        <v>-3.3193548387096783</v>
      </c>
      <c r="S10" s="20"/>
    </row>
    <row r="11" spans="1:19" ht="20.100000000000001" customHeight="1">
      <c r="A11" s="1245" t="str">
        <f>'6.1'!A14</f>
        <v>červen</v>
      </c>
      <c r="B11" s="1190">
        <v>18.329999999999998</v>
      </c>
      <c r="C11" s="1190">
        <v>23.5</v>
      </c>
      <c r="D11" s="1190">
        <v>11.9</v>
      </c>
      <c r="E11" s="1190">
        <v>17</v>
      </c>
      <c r="F11" s="562">
        <f t="shared" si="0"/>
        <v>1.3299999999999983</v>
      </c>
      <c r="G11" s="562">
        <v>18.109999999999996</v>
      </c>
      <c r="H11" s="562">
        <f t="shared" si="1"/>
        <v>0.22000000000000242</v>
      </c>
      <c r="I11" s="27"/>
      <c r="J11" s="138"/>
      <c r="K11" s="138" t="str">
        <f t="shared" si="2"/>
        <v>červen</v>
      </c>
      <c r="L11" s="101">
        <f t="shared" si="3"/>
        <v>17</v>
      </c>
      <c r="M11" s="101">
        <f t="shared" si="4"/>
        <v>18.109999999999996</v>
      </c>
      <c r="N11" s="101">
        <f t="shared" si="5"/>
        <v>18.329999999999998</v>
      </c>
      <c r="O11" s="141"/>
      <c r="P11" s="154" t="str">
        <f t="shared" si="6"/>
        <v>červen</v>
      </c>
      <c r="Q11" s="155">
        <f t="shared" si="7"/>
        <v>0.22000000000000242</v>
      </c>
      <c r="S11" s="20"/>
    </row>
    <row r="12" spans="1:19" ht="20.100000000000001" customHeight="1">
      <c r="A12" s="1244" t="str">
        <f>'6.1'!A15</f>
        <v>červenec</v>
      </c>
      <c r="B12" s="1189">
        <v>18.161290322580648</v>
      </c>
      <c r="C12" s="1189">
        <v>24.2</v>
      </c>
      <c r="D12" s="1189">
        <v>13.5</v>
      </c>
      <c r="E12" s="1189">
        <v>18.674193548387095</v>
      </c>
      <c r="F12" s="1189">
        <f t="shared" si="0"/>
        <v>-0.51290322580644698</v>
      </c>
      <c r="G12" s="1189">
        <v>20.032258064516132</v>
      </c>
      <c r="H12" s="1189">
        <f t="shared" si="1"/>
        <v>-1.870967741935484</v>
      </c>
      <c r="I12" s="27"/>
      <c r="J12" s="138"/>
      <c r="K12" s="138" t="str">
        <f t="shared" si="2"/>
        <v>červenec</v>
      </c>
      <c r="L12" s="101">
        <f t="shared" si="3"/>
        <v>18.674193548387095</v>
      </c>
      <c r="M12" s="101">
        <f t="shared" si="4"/>
        <v>20.032258064516132</v>
      </c>
      <c r="N12" s="101">
        <f t="shared" si="5"/>
        <v>18.161290322580648</v>
      </c>
      <c r="O12" s="141"/>
      <c r="P12" s="154" t="str">
        <f t="shared" si="6"/>
        <v>červenec</v>
      </c>
      <c r="Q12" s="155">
        <f t="shared" si="7"/>
        <v>-1.870967741935484</v>
      </c>
      <c r="S12" s="20"/>
    </row>
    <row r="13" spans="1:19" ht="20.100000000000001" customHeight="1">
      <c r="A13" s="1245" t="str">
        <f>'6.1'!A16</f>
        <v>srpen</v>
      </c>
      <c r="B13" s="1190">
        <v>17.899999999999999</v>
      </c>
      <c r="C13" s="1190">
        <v>24.7</v>
      </c>
      <c r="D13" s="1190">
        <v>11.9</v>
      </c>
      <c r="E13" s="1190">
        <v>18.203225806451616</v>
      </c>
      <c r="F13" s="562">
        <f t="shared" si="0"/>
        <v>-0.30322580645161779</v>
      </c>
      <c r="G13" s="562">
        <v>20.416129032258063</v>
      </c>
      <c r="H13" s="562">
        <f t="shared" si="1"/>
        <v>-2.5161290322580641</v>
      </c>
      <c r="I13" s="27"/>
      <c r="J13" s="138"/>
      <c r="K13" s="138" t="str">
        <f t="shared" si="2"/>
        <v>srpen</v>
      </c>
      <c r="L13" s="101">
        <f t="shared" si="3"/>
        <v>18.203225806451616</v>
      </c>
      <c r="M13" s="101">
        <f t="shared" si="4"/>
        <v>20.416129032258063</v>
      </c>
      <c r="N13" s="101">
        <f t="shared" si="5"/>
        <v>17.899999999999999</v>
      </c>
      <c r="O13" s="141"/>
      <c r="P13" s="154" t="str">
        <f t="shared" si="6"/>
        <v>srpen</v>
      </c>
      <c r="Q13" s="155">
        <f t="shared" si="7"/>
        <v>-2.5161290322580641</v>
      </c>
      <c r="S13" s="20"/>
    </row>
    <row r="14" spans="1:19" ht="20.100000000000001" customHeight="1">
      <c r="A14" s="1246" t="str">
        <f>'6.1'!A17</f>
        <v>září</v>
      </c>
      <c r="B14" s="1191">
        <v>14.100000000000001</v>
      </c>
      <c r="C14" s="1191">
        <v>19.8</v>
      </c>
      <c r="D14" s="1191">
        <v>6.3</v>
      </c>
      <c r="E14" s="1191">
        <v>13.360000000000001</v>
      </c>
      <c r="F14" s="1192">
        <f t="shared" si="0"/>
        <v>0.74000000000000021</v>
      </c>
      <c r="G14" s="1192">
        <v>15.229999999999999</v>
      </c>
      <c r="H14" s="1192">
        <f t="shared" si="1"/>
        <v>-1.1299999999999972</v>
      </c>
      <c r="I14" s="27"/>
      <c r="J14" s="138"/>
      <c r="K14" s="138" t="str">
        <f t="shared" si="2"/>
        <v>září</v>
      </c>
      <c r="L14" s="101">
        <f t="shared" si="3"/>
        <v>13.360000000000001</v>
      </c>
      <c r="M14" s="101">
        <f t="shared" si="4"/>
        <v>15.229999999999999</v>
      </c>
      <c r="N14" s="101">
        <f t="shared" si="5"/>
        <v>14.100000000000001</v>
      </c>
      <c r="O14" s="141"/>
      <c r="P14" s="154" t="str">
        <f t="shared" si="6"/>
        <v>září</v>
      </c>
      <c r="Q14" s="155">
        <f t="shared" si="7"/>
        <v>-1.1299999999999972</v>
      </c>
      <c r="S14" s="20"/>
    </row>
    <row r="15" spans="1:19" ht="20.100000000000001" customHeight="1">
      <c r="A15" s="1245" t="str">
        <f>'6.1'!A18</f>
        <v>říjen</v>
      </c>
      <c r="B15" s="562">
        <v>8.1129032258064484</v>
      </c>
      <c r="C15" s="562">
        <v>11.7</v>
      </c>
      <c r="D15" s="562">
        <v>3.7</v>
      </c>
      <c r="E15" s="562">
        <v>8.6774193548387117</v>
      </c>
      <c r="F15" s="562">
        <f t="shared" si="0"/>
        <v>-0.56451612903226334</v>
      </c>
      <c r="G15" s="562">
        <v>9.9064516129032238</v>
      </c>
      <c r="H15" s="562">
        <f t="shared" si="1"/>
        <v>-1.7935483870967754</v>
      </c>
      <c r="I15" s="27"/>
      <c r="J15" s="138"/>
      <c r="K15" s="138" t="str">
        <f t="shared" si="2"/>
        <v>říjen</v>
      </c>
      <c r="L15" s="101">
        <f t="shared" si="3"/>
        <v>8.6774193548387117</v>
      </c>
      <c r="M15" s="101">
        <f t="shared" si="4"/>
        <v>9.9064516129032238</v>
      </c>
      <c r="N15" s="101">
        <f t="shared" si="5"/>
        <v>8.1129032258064484</v>
      </c>
      <c r="O15" s="141"/>
      <c r="P15" s="154" t="str">
        <f t="shared" si="6"/>
        <v>říjen</v>
      </c>
      <c r="Q15" s="155">
        <f t="shared" si="7"/>
        <v>-1.7935483870967754</v>
      </c>
      <c r="S15" s="20"/>
    </row>
    <row r="16" spans="1:19" ht="20.100000000000001" customHeight="1">
      <c r="A16" s="1245" t="str">
        <f>'6.1'!A19</f>
        <v>listopad</v>
      </c>
      <c r="B16" s="1190">
        <v>2.8166666666666669</v>
      </c>
      <c r="C16" s="1190">
        <v>9.6999999999999993</v>
      </c>
      <c r="D16" s="1190">
        <v>-5.6</v>
      </c>
      <c r="E16" s="1190">
        <v>3.9166666666666656</v>
      </c>
      <c r="F16" s="562">
        <f t="shared" si="0"/>
        <v>-1.0999999999999988</v>
      </c>
      <c r="G16" s="562">
        <v>2.9600000000000004</v>
      </c>
      <c r="H16" s="562">
        <f t="shared" si="1"/>
        <v>-0.14333333333333353</v>
      </c>
      <c r="I16" s="27"/>
      <c r="J16" s="138"/>
      <c r="K16" s="138" t="str">
        <f t="shared" si="2"/>
        <v>listopad</v>
      </c>
      <c r="L16" s="101">
        <f t="shared" si="3"/>
        <v>3.9166666666666656</v>
      </c>
      <c r="M16" s="101">
        <f t="shared" si="4"/>
        <v>2.9600000000000004</v>
      </c>
      <c r="N16" s="101">
        <f t="shared" si="5"/>
        <v>2.8166666666666669</v>
      </c>
      <c r="O16" s="141"/>
      <c r="P16" s="154" t="str">
        <f t="shared" si="6"/>
        <v>listopad</v>
      </c>
      <c r="Q16" s="155">
        <f t="shared" si="7"/>
        <v>-0.14333333333333353</v>
      </c>
      <c r="S16" s="20"/>
    </row>
    <row r="17" spans="1:19" ht="20.100000000000001" customHeight="1">
      <c r="A17" s="1245" t="str">
        <f>'6.1'!A20</f>
        <v>prosinec</v>
      </c>
      <c r="B17" s="1190">
        <v>1.2032258064516128</v>
      </c>
      <c r="C17" s="1190">
        <v>8</v>
      </c>
      <c r="D17" s="1190">
        <v>-4.0999999999999996</v>
      </c>
      <c r="E17" s="1190">
        <v>-8.0645161290322551E-2</v>
      </c>
      <c r="F17" s="562">
        <f t="shared" si="0"/>
        <v>1.2838709677419353</v>
      </c>
      <c r="G17" s="562">
        <v>1.0193548387096774</v>
      </c>
      <c r="H17" s="562">
        <f t="shared" si="1"/>
        <v>0.18387096774193545</v>
      </c>
      <c r="I17" s="27"/>
      <c r="J17" s="138"/>
      <c r="K17" s="138" t="str">
        <f t="shared" si="2"/>
        <v>prosinec</v>
      </c>
      <c r="L17" s="101">
        <f t="shared" si="3"/>
        <v>-8.0645161290322551E-2</v>
      </c>
      <c r="M17" s="101">
        <f t="shared" si="4"/>
        <v>1.0193548387096774</v>
      </c>
      <c r="N17" s="101">
        <f t="shared" si="5"/>
        <v>1.2032258064516128</v>
      </c>
      <c r="O17" s="141"/>
      <c r="P17" s="154" t="str">
        <f t="shared" si="6"/>
        <v>prosinec</v>
      </c>
      <c r="Q17" s="155">
        <f t="shared" si="7"/>
        <v>0.18387096774193545</v>
      </c>
      <c r="S17" s="20"/>
    </row>
    <row r="18" spans="1:19" ht="20.100000000000001" customHeight="1">
      <c r="A18" s="1244" t="str">
        <f>'6.1'!A21</f>
        <v>I. čtvrtletí</v>
      </c>
      <c r="B18" s="1189">
        <f>AVERAGE(B6:B8)</f>
        <v>1.6399131336405528</v>
      </c>
      <c r="C18" s="1189">
        <f>MAX(C6:C8)</f>
        <v>9.4</v>
      </c>
      <c r="D18" s="1189">
        <f>MIN(D6:D8)</f>
        <v>-6.8</v>
      </c>
      <c r="E18" s="1189">
        <f>AVERAGE(E6:E8)</f>
        <v>0.86062291434927696</v>
      </c>
      <c r="F18" s="1189">
        <f t="shared" ref="F18:F24" si="8">B18-E18</f>
        <v>0.77929021929127584</v>
      </c>
      <c r="G18" s="1189">
        <f>AVERAGE(G6:G8)</f>
        <v>4.2664362519201218</v>
      </c>
      <c r="H18" s="1189">
        <f t="shared" si="1"/>
        <v>-2.626523118279569</v>
      </c>
      <c r="S18" s="20"/>
    </row>
    <row r="19" spans="1:19" ht="20.100000000000001" customHeight="1">
      <c r="A19" s="1245" t="str">
        <f>'6.1'!A22</f>
        <v>II. čtvrtletí</v>
      </c>
      <c r="B19" s="562">
        <f>AVERAGE(B9:B11)</f>
        <v>13.421756272401433</v>
      </c>
      <c r="C19" s="562">
        <f>MAX(C9:C11)</f>
        <v>23.5</v>
      </c>
      <c r="D19" s="562">
        <f>MIN(D9:D11)</f>
        <v>0.6</v>
      </c>
      <c r="E19" s="562">
        <f>AVERAGE(E9:E11)</f>
        <v>13.034336917562724</v>
      </c>
      <c r="F19" s="562">
        <f t="shared" si="8"/>
        <v>0.38741935483870904</v>
      </c>
      <c r="G19" s="562">
        <f>AVERAGE(G9:G11)</f>
        <v>14.375985663082437</v>
      </c>
      <c r="H19" s="562">
        <f t="shared" si="1"/>
        <v>-0.95422939068100376</v>
      </c>
      <c r="S19" s="20"/>
    </row>
    <row r="20" spans="1:19" ht="20.100000000000001" customHeight="1">
      <c r="A20" s="1245" t="str">
        <f>'6.1'!A23</f>
        <v>III. čtvrtletí</v>
      </c>
      <c r="B20" s="562">
        <f>AVERAGE(B12:B14)</f>
        <v>16.720430107526884</v>
      </c>
      <c r="C20" s="562">
        <f>MAX(C12:C14)</f>
        <v>24.7</v>
      </c>
      <c r="D20" s="562">
        <f>MIN(D12:D14)</f>
        <v>6.3</v>
      </c>
      <c r="E20" s="562">
        <f>AVERAGE(E12:E14)</f>
        <v>16.745806451612903</v>
      </c>
      <c r="F20" s="562">
        <f t="shared" si="8"/>
        <v>-2.5376344086019742E-2</v>
      </c>
      <c r="G20" s="562">
        <f>AVERAGE(G12:G14)</f>
        <v>18.559462365591397</v>
      </c>
      <c r="H20" s="562">
        <f t="shared" si="1"/>
        <v>-1.8390322580645133</v>
      </c>
      <c r="S20" s="20"/>
    </row>
    <row r="21" spans="1:19" ht="20.100000000000001" customHeight="1">
      <c r="A21" s="1246" t="str">
        <f>'6.1'!A24</f>
        <v>IV. čtvrtletí</v>
      </c>
      <c r="B21" s="1192">
        <f>AVERAGE(B15:B17)</f>
        <v>4.0442652329749089</v>
      </c>
      <c r="C21" s="1192">
        <f>MAX(C15:C17)</f>
        <v>11.7</v>
      </c>
      <c r="D21" s="1192">
        <f>MIN(D15:D17)</f>
        <v>-5.6</v>
      </c>
      <c r="E21" s="1192">
        <f>AVERAGE(E15:E17)</f>
        <v>4.1711469534050183</v>
      </c>
      <c r="F21" s="1192">
        <f t="shared" si="8"/>
        <v>-0.12688172043010937</v>
      </c>
      <c r="G21" s="1192">
        <f>AVERAGE(G15:G17)</f>
        <v>4.6286021505376338</v>
      </c>
      <c r="H21" s="1192">
        <f t="shared" si="1"/>
        <v>-0.58433691756272488</v>
      </c>
      <c r="S21" s="20"/>
    </row>
    <row r="22" spans="1:19" ht="20.100000000000001" customHeight="1">
      <c r="A22" s="1244" t="str">
        <f>'6.1'!A25</f>
        <v>I. pololetí</v>
      </c>
      <c r="B22" s="1189">
        <f>AVERAGE(B6:B11)</f>
        <v>7.530834703020993</v>
      </c>
      <c r="C22" s="1189">
        <f>MAX(C6:C11)</f>
        <v>23.5</v>
      </c>
      <c r="D22" s="1189">
        <f>MIN(D6:D11)</f>
        <v>-6.8</v>
      </c>
      <c r="E22" s="1189">
        <f>AVERAGE(E6:E11)</f>
        <v>6.9474799159559995</v>
      </c>
      <c r="F22" s="1189">
        <f t="shared" si="8"/>
        <v>0.58335478706499355</v>
      </c>
      <c r="G22" s="1189">
        <f>AVERAGE(G6:G11)</f>
        <v>9.3212109575012789</v>
      </c>
      <c r="H22" s="1189">
        <f t="shared" si="1"/>
        <v>-1.7903762544802859</v>
      </c>
      <c r="S22" s="20"/>
    </row>
    <row r="23" spans="1:19" ht="20.100000000000001" customHeight="1">
      <c r="A23" s="1245" t="str">
        <f>'6.1'!A26</f>
        <v>II. pololetí</v>
      </c>
      <c r="B23" s="562">
        <f>AVERAGE(B12:B17)</f>
        <v>10.382347670250896</v>
      </c>
      <c r="C23" s="562">
        <f>MAX(C12:C17)</f>
        <v>24.7</v>
      </c>
      <c r="D23" s="562">
        <f>MIN(D12:D17)</f>
        <v>-5.6</v>
      </c>
      <c r="E23" s="562">
        <f>AVERAGE(E12:E17)</f>
        <v>10.45847670250896</v>
      </c>
      <c r="F23" s="562">
        <f t="shared" si="8"/>
        <v>-7.6129032258064555E-2</v>
      </c>
      <c r="G23" s="562">
        <f>AVERAGE(G12:G17)</f>
        <v>11.594032258064514</v>
      </c>
      <c r="H23" s="562">
        <f t="shared" si="1"/>
        <v>-1.2116845878136182</v>
      </c>
      <c r="S23" s="20"/>
    </row>
    <row r="24" spans="1:19" ht="20.100000000000001" customHeight="1">
      <c r="A24" s="1247" t="str">
        <f>'6.1'!A27</f>
        <v>rok</v>
      </c>
      <c r="B24" s="1165">
        <f>AVERAGE(B6:B17)</f>
        <v>8.9565911866359453</v>
      </c>
      <c r="C24" s="1165">
        <f>MAX(C6:C17)</f>
        <v>24.7</v>
      </c>
      <c r="D24" s="1165">
        <f>MIN(D6:D17)</f>
        <v>-6.8</v>
      </c>
      <c r="E24" s="1165">
        <f>AVERAGE(E6:E17)</f>
        <v>8.7029783092324795</v>
      </c>
      <c r="F24" s="1165">
        <f t="shared" si="8"/>
        <v>0.25361287740346583</v>
      </c>
      <c r="G24" s="1165">
        <f>AVERAGE(G6:G17)</f>
        <v>10.457621607782896</v>
      </c>
      <c r="H24" s="1165">
        <f>B24-G24</f>
        <v>-1.5010304211469503</v>
      </c>
      <c r="S24" s="20"/>
    </row>
    <row r="25" spans="1:19" ht="9.75" customHeight="1"/>
    <row r="26" spans="1:19" ht="11.25" customHeight="1">
      <c r="A26" s="1520" t="s">
        <v>307</v>
      </c>
      <c r="B26" s="1648" t="s">
        <v>561</v>
      </c>
      <c r="C26" s="1648"/>
      <c r="D26" s="1648"/>
      <c r="E26" s="1648"/>
      <c r="F26" s="1648"/>
      <c r="G26" s="1648"/>
      <c r="H26" s="1648"/>
      <c r="I26" s="1648"/>
      <c r="J26" s="1648"/>
      <c r="K26" s="1648"/>
      <c r="L26" s="1648"/>
      <c r="M26" s="1648"/>
      <c r="N26" s="1648"/>
      <c r="O26" s="1648"/>
      <c r="P26" s="1648"/>
      <c r="Q26" s="1648"/>
    </row>
    <row r="27" spans="1:19" ht="12" customHeight="1">
      <c r="A27" s="1521"/>
      <c r="B27" s="1648"/>
      <c r="C27" s="1648"/>
      <c r="D27" s="1648"/>
      <c r="E27" s="1648"/>
      <c r="F27" s="1648"/>
      <c r="G27" s="1648"/>
      <c r="H27" s="1648"/>
      <c r="I27" s="1648"/>
      <c r="J27" s="1648"/>
      <c r="K27" s="1648"/>
      <c r="L27" s="1648"/>
      <c r="M27" s="1648"/>
      <c r="N27" s="1648"/>
      <c r="O27" s="1648"/>
      <c r="P27" s="1648"/>
      <c r="Q27" s="1648"/>
    </row>
    <row r="28" spans="1:19" ht="12" customHeight="1">
      <c r="A28" s="1405"/>
      <c r="B28" s="1648"/>
      <c r="C28" s="1648"/>
      <c r="D28" s="1648"/>
      <c r="E28" s="1648"/>
      <c r="F28" s="1648"/>
      <c r="G28" s="1648"/>
      <c r="H28" s="1648"/>
      <c r="I28" s="1648"/>
      <c r="J28" s="1648"/>
      <c r="K28" s="1648"/>
      <c r="L28" s="1648"/>
      <c r="M28" s="1648"/>
      <c r="N28" s="1648"/>
      <c r="O28" s="1648"/>
      <c r="P28" s="1648"/>
      <c r="Q28" s="1648"/>
    </row>
    <row r="29" spans="1:19" ht="12" customHeight="1">
      <c r="A29" s="1405"/>
      <c r="B29" s="1648"/>
      <c r="C29" s="1648"/>
      <c r="D29" s="1648"/>
      <c r="E29" s="1648"/>
      <c r="F29" s="1648"/>
      <c r="G29" s="1648"/>
      <c r="H29" s="1648"/>
      <c r="I29" s="1648"/>
      <c r="J29" s="1648"/>
      <c r="K29" s="1648"/>
      <c r="L29" s="1648"/>
      <c r="M29" s="1648"/>
      <c r="N29" s="1648"/>
      <c r="O29" s="1648"/>
      <c r="P29" s="1648"/>
      <c r="Q29" s="1648"/>
    </row>
    <row r="30" spans="1:19" ht="12" customHeight="1">
      <c r="B30" s="19"/>
      <c r="C30" s="19"/>
      <c r="D30" s="19"/>
    </row>
    <row r="31" spans="1:19" ht="12" customHeight="1">
      <c r="B31" s="19"/>
      <c r="C31" s="19"/>
      <c r="D31" s="19"/>
    </row>
    <row r="32" spans="1:19" ht="12" customHeight="1">
      <c r="B32" s="19"/>
      <c r="C32" s="19"/>
      <c r="D32" s="19"/>
    </row>
    <row r="33" spans="2:4" ht="12" customHeight="1">
      <c r="B33" s="19"/>
      <c r="C33" s="19"/>
      <c r="D33" s="19"/>
    </row>
    <row r="34" spans="2:4" ht="12" customHeight="1">
      <c r="B34" s="19"/>
      <c r="C34" s="19"/>
      <c r="D34" s="19"/>
    </row>
    <row r="35" spans="2:4" ht="12" customHeight="1">
      <c r="B35" s="19"/>
      <c r="C35" s="19"/>
      <c r="D35" s="19"/>
    </row>
    <row r="36" spans="2:4" ht="12" customHeight="1">
      <c r="B36" s="19"/>
      <c r="C36" s="19"/>
      <c r="D36" s="19"/>
    </row>
    <row r="37" spans="2:4" ht="12" customHeight="1">
      <c r="B37" s="19"/>
      <c r="C37" s="19"/>
      <c r="D37" s="19"/>
    </row>
    <row r="38" spans="2:4" ht="12" customHeight="1">
      <c r="B38" s="19"/>
      <c r="C38" s="19"/>
      <c r="D38" s="19"/>
    </row>
    <row r="39" spans="2:4" ht="12" customHeight="1">
      <c r="B39" s="19"/>
      <c r="C39" s="19"/>
      <c r="D39" s="19"/>
    </row>
    <row r="40" spans="2:4" ht="12" customHeight="1"/>
    <row r="41" spans="2:4" ht="12" customHeight="1"/>
    <row r="42" spans="2:4" ht="12" customHeight="1"/>
    <row r="43" spans="2:4" ht="12" customHeight="1"/>
    <row r="44" spans="2:4" ht="12" customHeight="1"/>
  </sheetData>
  <mergeCells count="3">
    <mergeCell ref="A3:H3"/>
    <mergeCell ref="A4:H4"/>
    <mergeCell ref="B26:Q29"/>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ignoredErrors>
    <ignoredError sqref="B18:E23 G18:G23" formulaRange="1"/>
    <ignoredError sqref="F18:F23" formula="1" formulaRange="1"/>
    <ignoredError sqref="F24"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S61"/>
  <sheetViews>
    <sheetView showGridLines="0" zoomScaleNormal="100" zoomScaleSheetLayoutView="100" workbookViewId="0">
      <selection sqref="A1:M1"/>
    </sheetView>
  </sheetViews>
  <sheetFormatPr defaultColWidth="9.140625" defaultRowHeight="12.75"/>
  <cols>
    <col min="1" max="1" width="6.5703125" style="9" customWidth="1"/>
    <col min="2" max="3" width="7.7109375" style="9" customWidth="1"/>
    <col min="4" max="4" width="7.28515625" style="9" customWidth="1"/>
    <col min="5" max="6" width="7.7109375" style="9" customWidth="1"/>
    <col min="7" max="7" width="7.28515625" style="9" customWidth="1"/>
    <col min="8" max="9" width="6.7109375" style="9" customWidth="1"/>
    <col min="10" max="11" width="7.7109375" style="9" customWidth="1"/>
    <col min="12" max="13" width="8.7109375" style="9" customWidth="1"/>
    <col min="14" max="14" width="2.85546875" style="9" customWidth="1"/>
    <col min="15" max="16384" width="9.140625" style="9"/>
  </cols>
  <sheetData>
    <row r="1" spans="1:19" ht="18" customHeight="1">
      <c r="A1" s="1554" t="s">
        <v>375</v>
      </c>
      <c r="B1" s="1554"/>
      <c r="C1" s="1554"/>
      <c r="D1" s="1554"/>
      <c r="E1" s="1554"/>
      <c r="F1" s="1554"/>
      <c r="G1" s="1554"/>
      <c r="H1" s="1554"/>
      <c r="I1" s="1554"/>
      <c r="J1" s="1554"/>
      <c r="K1" s="1554"/>
      <c r="L1" s="1554"/>
      <c r="M1" s="1554"/>
    </row>
    <row r="2" spans="1:19" ht="5.0999999999999996" customHeight="1">
      <c r="A2" s="477"/>
      <c r="B2" s="477"/>
      <c r="C2" s="477"/>
      <c r="D2" s="477"/>
      <c r="E2" s="477"/>
      <c r="F2" s="477"/>
      <c r="G2" s="477"/>
      <c r="H2" s="477"/>
      <c r="I2" s="477"/>
      <c r="J2" s="477"/>
      <c r="K2" s="92"/>
      <c r="L2" s="92"/>
      <c r="M2" s="92"/>
    </row>
    <row r="3" spans="1:19" ht="17.25" customHeight="1">
      <c r="A3" s="1146" t="s">
        <v>119</v>
      </c>
      <c r="B3" s="1147" t="s">
        <v>58</v>
      </c>
      <c r="C3" s="1146"/>
      <c r="D3" s="1144"/>
      <c r="E3" s="1147" t="s">
        <v>52</v>
      </c>
      <c r="F3" s="1146"/>
      <c r="G3" s="1144"/>
      <c r="H3" s="1550" t="s">
        <v>200</v>
      </c>
      <c r="I3" s="1573"/>
      <c r="J3" s="1659" t="s">
        <v>201</v>
      </c>
      <c r="K3" s="1660"/>
      <c r="L3" s="1660"/>
      <c r="M3" s="1660"/>
    </row>
    <row r="4" spans="1:19" ht="15" customHeight="1">
      <c r="A4" s="1145"/>
      <c r="B4" s="1653"/>
      <c r="C4" s="1654"/>
      <c r="D4" s="1655"/>
      <c r="E4" s="1653"/>
      <c r="F4" s="1654"/>
      <c r="G4" s="1655"/>
      <c r="H4" s="1651"/>
      <c r="I4" s="1652"/>
      <c r="J4" s="1654"/>
      <c r="K4" s="1654"/>
      <c r="L4" s="1654"/>
      <c r="M4" s="1654"/>
      <c r="P4" s="1649"/>
      <c r="Q4" s="1649"/>
      <c r="R4" s="1649"/>
    </row>
    <row r="5" spans="1:19" ht="33.75" customHeight="1">
      <c r="A5" s="1658"/>
      <c r="B5" s="1650"/>
      <c r="C5" s="1553"/>
      <c r="D5" s="1124"/>
      <c r="E5" s="1650"/>
      <c r="F5" s="1553"/>
      <c r="G5" s="1124"/>
      <c r="H5" s="1650"/>
      <c r="I5" s="1556"/>
      <c r="J5" s="671" t="s">
        <v>456</v>
      </c>
      <c r="K5" s="671" t="s">
        <v>32</v>
      </c>
      <c r="L5" s="573" t="s">
        <v>457</v>
      </c>
      <c r="M5" s="573" t="s">
        <v>458</v>
      </c>
      <c r="O5" s="172"/>
      <c r="P5" s="172"/>
      <c r="Q5" s="172"/>
      <c r="R5" s="172"/>
    </row>
    <row r="6" spans="1:19" ht="15" customHeight="1">
      <c r="A6" s="1654"/>
      <c r="B6" s="1121" t="s">
        <v>109</v>
      </c>
      <c r="C6" s="1122" t="s">
        <v>110</v>
      </c>
      <c r="D6" s="1123" t="s">
        <v>415</v>
      </c>
      <c r="E6" s="1121" t="s">
        <v>109</v>
      </c>
      <c r="F6" s="1122" t="s">
        <v>110</v>
      </c>
      <c r="G6" s="1123" t="s">
        <v>415</v>
      </c>
      <c r="H6" s="989" t="s">
        <v>109</v>
      </c>
      <c r="I6" s="967" t="s">
        <v>110</v>
      </c>
      <c r="J6" s="672" t="s">
        <v>202</v>
      </c>
      <c r="K6" s="672" t="s">
        <v>202</v>
      </c>
      <c r="L6" s="672" t="s">
        <v>202</v>
      </c>
      <c r="M6" s="672" t="s">
        <v>202</v>
      </c>
      <c r="O6" s="164"/>
      <c r="P6" s="164"/>
      <c r="Q6" s="164"/>
      <c r="R6" s="164"/>
    </row>
    <row r="7" spans="1:19" ht="15" customHeight="1">
      <c r="A7" s="600">
        <v>2016</v>
      </c>
      <c r="B7" s="937">
        <v>8255.1342335338559</v>
      </c>
      <c r="C7" s="601">
        <v>88243.167217199996</v>
      </c>
      <c r="D7" s="969">
        <v>8.5121800711963222E-2</v>
      </c>
      <c r="E7" s="937">
        <v>8432.6727866868077</v>
      </c>
      <c r="F7" s="601">
        <v>90140.382751314683</v>
      </c>
      <c r="G7" s="969">
        <v>4.2954977073728896E-2</v>
      </c>
      <c r="H7" s="990">
        <v>177.53855315295186</v>
      </c>
      <c r="I7" s="991">
        <v>1897.2155341146863</v>
      </c>
      <c r="J7" s="897">
        <v>8.9722459037378375</v>
      </c>
      <c r="K7" s="897">
        <v>7.9</v>
      </c>
      <c r="L7" s="897">
        <v>1.0601960953087159</v>
      </c>
      <c r="M7" s="897">
        <v>-0.82775409626216323</v>
      </c>
      <c r="O7" s="159"/>
      <c r="P7" s="159"/>
      <c r="Q7" s="159"/>
      <c r="R7" s="159"/>
      <c r="S7" s="160"/>
    </row>
    <row r="8" spans="1:19" ht="15" customHeight="1">
      <c r="A8" s="617">
        <v>2017</v>
      </c>
      <c r="B8" s="950">
        <v>8527.4827534189189</v>
      </c>
      <c r="C8" s="618">
        <v>90996.221726979784</v>
      </c>
      <c r="D8" s="988">
        <v>3.2991410215806531E-2</v>
      </c>
      <c r="E8" s="950">
        <v>8733.122113124442</v>
      </c>
      <c r="F8" s="618">
        <v>93188.184327210576</v>
      </c>
      <c r="G8" s="988">
        <v>3.5629193025486831E-2</v>
      </c>
      <c r="H8" s="992">
        <v>205.63935970552302</v>
      </c>
      <c r="I8" s="993">
        <v>2191.9626002307923</v>
      </c>
      <c r="J8" s="724">
        <v>8.8161872759856621</v>
      </c>
      <c r="K8" s="724">
        <v>7.9120498084291215</v>
      </c>
      <c r="L8" s="724">
        <v>0.90413746755654056</v>
      </c>
      <c r="M8" s="724">
        <v>-0.15605862775217538</v>
      </c>
      <c r="O8" s="159"/>
      <c r="P8" s="159"/>
      <c r="Q8" s="159"/>
      <c r="R8" s="159"/>
      <c r="S8" s="160"/>
    </row>
    <row r="9" spans="1:19" ht="15" customHeight="1">
      <c r="A9" s="611">
        <v>2018</v>
      </c>
      <c r="B9" s="948">
        <v>8182.7561269882699</v>
      </c>
      <c r="C9" s="612">
        <v>87306.411272440775</v>
      </c>
      <c r="D9" s="987">
        <v>-4.0425367766641102E-2</v>
      </c>
      <c r="E9" s="948">
        <v>8634.4743233258068</v>
      </c>
      <c r="F9" s="612">
        <v>92125.430102076745</v>
      </c>
      <c r="G9" s="987">
        <v>-1.1295821645546874E-2</v>
      </c>
      <c r="H9" s="994">
        <v>451.71819633753694</v>
      </c>
      <c r="I9" s="995">
        <v>4819.0188296359702</v>
      </c>
      <c r="J9" s="723">
        <v>9.8751190476190462</v>
      </c>
      <c r="K9" s="723">
        <v>7.9120498084291215</v>
      </c>
      <c r="L9" s="723">
        <v>1.9630692391899247</v>
      </c>
      <c r="M9" s="723">
        <v>1.0589317716333841</v>
      </c>
      <c r="O9" s="159"/>
      <c r="P9" s="159"/>
      <c r="Q9" s="159"/>
      <c r="R9" s="159"/>
      <c r="S9" s="160"/>
    </row>
    <row r="10" spans="1:19" ht="15" customHeight="1">
      <c r="A10" s="617">
        <v>2019</v>
      </c>
      <c r="B10" s="950">
        <v>8564.6294736091877</v>
      </c>
      <c r="C10" s="618">
        <v>91397.633739198907</v>
      </c>
      <c r="D10" s="988">
        <v>4.6668059110478388E-2</v>
      </c>
      <c r="E10" s="950">
        <v>9052.0350741878956</v>
      </c>
      <c r="F10" s="618">
        <v>96599.903229882446</v>
      </c>
      <c r="G10" s="988">
        <v>4.835971886951581E-2</v>
      </c>
      <c r="H10" s="992">
        <v>487.40560057870789</v>
      </c>
      <c r="I10" s="993">
        <v>5202.2694906835386</v>
      </c>
      <c r="J10" s="724">
        <v>9.7526875320020494</v>
      </c>
      <c r="K10" s="724">
        <v>7.9120498084291215</v>
      </c>
      <c r="L10" s="724">
        <v>1.8406377235729279</v>
      </c>
      <c r="M10" s="724">
        <v>-0.12243151561699683</v>
      </c>
      <c r="O10" s="159"/>
      <c r="P10" s="159"/>
      <c r="Q10" s="159"/>
      <c r="R10" s="159"/>
      <c r="S10" s="160"/>
    </row>
    <row r="11" spans="1:19" ht="15" customHeight="1">
      <c r="A11" s="614">
        <v>2020</v>
      </c>
      <c r="B11" s="949">
        <v>8694.2191732210795</v>
      </c>
      <c r="C11" s="615">
        <v>92894.431352013358</v>
      </c>
      <c r="D11" s="986">
        <v>1.5130800463838615E-2</v>
      </c>
      <c r="E11" s="949">
        <v>9006.2086823140817</v>
      </c>
      <c r="F11" s="615">
        <v>96225.358139947362</v>
      </c>
      <c r="G11" s="986">
        <v>-5.0625512935195119E-3</v>
      </c>
      <c r="H11" s="996">
        <v>311.9895090930022</v>
      </c>
      <c r="I11" s="997">
        <v>3330.9267879340041</v>
      </c>
      <c r="J11" s="725">
        <v>9.3390104966717846</v>
      </c>
      <c r="K11" s="725">
        <v>8.5220062415029041</v>
      </c>
      <c r="L11" s="725">
        <v>0.81700425516888053</v>
      </c>
      <c r="M11" s="725">
        <v>-0.41367703533026479</v>
      </c>
      <c r="O11" s="159"/>
      <c r="P11" s="159"/>
      <c r="Q11" s="159"/>
      <c r="R11" s="159"/>
      <c r="S11" s="160"/>
    </row>
    <row r="12" spans="1:19" ht="15" customHeight="1">
      <c r="A12" s="614">
        <v>2021</v>
      </c>
      <c r="B12" s="949">
        <v>9433.7342458022922</v>
      </c>
      <c r="C12" s="615">
        <v>100737.47696364907</v>
      </c>
      <c r="D12" s="986">
        <v>8.5058250528003809E-2</v>
      </c>
      <c r="E12" s="949">
        <v>9319.6121170440929</v>
      </c>
      <c r="F12" s="615">
        <v>99518.895934239044</v>
      </c>
      <c r="G12" s="986">
        <v>3.4798597921171466E-2</v>
      </c>
      <c r="H12" s="996">
        <v>-114.12212875819932</v>
      </c>
      <c r="I12" s="997">
        <v>-1218.5810294100229</v>
      </c>
      <c r="J12" s="725">
        <v>8.2528539426523277</v>
      </c>
      <c r="K12" s="725">
        <v>8.5220062415029041</v>
      </c>
      <c r="L12" s="725">
        <v>-0.26915229885057634</v>
      </c>
      <c r="M12" s="725">
        <v>-1.0861565540194569</v>
      </c>
      <c r="O12" s="159"/>
      <c r="P12" s="159"/>
      <c r="Q12" s="159"/>
      <c r="R12" s="159"/>
      <c r="S12" s="160"/>
    </row>
    <row r="13" spans="1:19" ht="15" customHeight="1">
      <c r="A13" s="611">
        <v>2022</v>
      </c>
      <c r="B13" s="948">
        <v>7543.7622835692937</v>
      </c>
      <c r="C13" s="612">
        <v>81546.698312837005</v>
      </c>
      <c r="D13" s="987">
        <v>-0.20034187024867434</v>
      </c>
      <c r="E13" s="948">
        <v>7782.2374673559498</v>
      </c>
      <c r="F13" s="612">
        <v>84119.721569159694</v>
      </c>
      <c r="G13" s="987">
        <v>-0.16496122696743232</v>
      </c>
      <c r="H13" s="994">
        <v>238.47518378665609</v>
      </c>
      <c r="I13" s="995">
        <v>2573.0232563226891</v>
      </c>
      <c r="J13" s="723">
        <v>9.426741551459294</v>
      </c>
      <c r="K13" s="723">
        <v>8.5220062415029041</v>
      </c>
      <c r="L13" s="723">
        <v>0.90473530995638995</v>
      </c>
      <c r="M13" s="723">
        <v>1.1738876088069663</v>
      </c>
      <c r="O13" s="159"/>
      <c r="P13" s="159"/>
      <c r="Q13" s="159"/>
      <c r="R13" s="159"/>
      <c r="S13" s="160"/>
    </row>
    <row r="14" spans="1:19" ht="15" customHeight="1">
      <c r="A14" s="617">
        <v>2023</v>
      </c>
      <c r="B14" s="950">
        <v>6758.5731948039893</v>
      </c>
      <c r="C14" s="618">
        <v>73742.447692115384</v>
      </c>
      <c r="D14" s="988">
        <v>-0.10408454816709788</v>
      </c>
      <c r="E14" s="950">
        <v>7152.7776662268625</v>
      </c>
      <c r="F14" s="618">
        <v>78045.056822318511</v>
      </c>
      <c r="G14" s="988">
        <v>-8.0884167794862863E-2</v>
      </c>
      <c r="H14" s="992">
        <v>394.20447142287321</v>
      </c>
      <c r="I14" s="993">
        <v>4302.6091302031273</v>
      </c>
      <c r="J14" s="724">
        <v>9.8809274193548386</v>
      </c>
      <c r="K14" s="724">
        <v>8.5220062415029041</v>
      </c>
      <c r="L14" s="724">
        <v>1.3589211778519346</v>
      </c>
      <c r="M14" s="724">
        <v>0.4541858678955446</v>
      </c>
      <c r="O14" s="159"/>
      <c r="P14" s="159"/>
      <c r="Q14" s="159"/>
      <c r="R14" s="159"/>
      <c r="S14" s="160"/>
    </row>
    <row r="15" spans="1:19" ht="15" customHeight="1">
      <c r="A15" s="611">
        <v>2024</v>
      </c>
      <c r="B15" s="948">
        <v>6766.6571481157825</v>
      </c>
      <c r="C15" s="612">
        <v>73808.324933082389</v>
      </c>
      <c r="D15" s="987">
        <v>1.1961035382450592E-3</v>
      </c>
      <c r="E15" s="948">
        <v>7284.5835128261797</v>
      </c>
      <c r="F15" s="612">
        <v>79452.666925371726</v>
      </c>
      <c r="G15" s="987">
        <v>1.8427225443013895E-2</v>
      </c>
      <c r="H15" s="994">
        <v>517.92636471039714</v>
      </c>
      <c r="I15" s="995">
        <v>5644.3419922893372</v>
      </c>
      <c r="J15" s="723">
        <v>10.457621607782896</v>
      </c>
      <c r="K15" s="723">
        <v>8.5220062415029041</v>
      </c>
      <c r="L15" s="723">
        <v>1.9356153662799915</v>
      </c>
      <c r="M15" s="723">
        <v>0.57669418842805698</v>
      </c>
      <c r="O15" s="159"/>
      <c r="P15" s="159"/>
      <c r="Q15" s="159"/>
      <c r="R15" s="159"/>
      <c r="S15" s="160"/>
    </row>
    <row r="16" spans="1:19" ht="15" customHeight="1">
      <c r="A16" s="617">
        <v>2025</v>
      </c>
      <c r="B16" s="950">
        <f>'6.1'!B27</f>
        <v>7207.5895893909847</v>
      </c>
      <c r="C16" s="618">
        <f>'6.1'!H27</f>
        <v>78935.924746285222</v>
      </c>
      <c r="D16" s="988">
        <f>'6.1'!D27</f>
        <v>6.5162521408075547E-2</v>
      </c>
      <c r="E16" s="950">
        <f>'6.1'!E27</f>
        <v>7323.4621319447833</v>
      </c>
      <c r="F16" s="673">
        <f>'6.1'!J27</f>
        <v>80198.144181509502</v>
      </c>
      <c r="G16" s="988">
        <f>'6.1'!G27</f>
        <v>5.3371093968720262E-3</v>
      </c>
      <c r="H16" s="992">
        <f>E16-B16</f>
        <v>115.87254255379867</v>
      </c>
      <c r="I16" s="993">
        <f>F16-C16</f>
        <v>1262.2194352242805</v>
      </c>
      <c r="J16" s="724">
        <f>'6.3'!B24</f>
        <v>8.9565911866359453</v>
      </c>
      <c r="K16" s="618">
        <f>'6.3'!E24</f>
        <v>8.7029783092324795</v>
      </c>
      <c r="L16" s="618">
        <f>'6.3'!F24</f>
        <v>0.25361287740346583</v>
      </c>
      <c r="M16" s="724">
        <f>J16-J15</f>
        <v>-1.5010304211469503</v>
      </c>
      <c r="O16" s="159"/>
      <c r="P16" s="159"/>
      <c r="Q16" s="159"/>
      <c r="R16" s="161"/>
      <c r="S16" s="160"/>
    </row>
    <row r="17" spans="1:19" ht="5.0999999999999996" customHeight="1">
      <c r="A17" s="92"/>
      <c r="B17" s="26"/>
      <c r="C17" s="26"/>
      <c r="D17" s="162"/>
      <c r="E17" s="26"/>
      <c r="F17" s="158"/>
      <c r="G17" s="162"/>
      <c r="H17" s="162"/>
      <c r="I17" s="162"/>
      <c r="J17" s="26"/>
      <c r="K17" s="158"/>
      <c r="L17" s="162"/>
      <c r="M17" s="162"/>
      <c r="O17" s="159"/>
      <c r="P17" s="163"/>
      <c r="R17" s="160"/>
      <c r="S17" s="160"/>
    </row>
    <row r="18" spans="1:19" ht="12.95" customHeight="1">
      <c r="A18" s="92"/>
      <c r="B18" s="159"/>
      <c r="C18" s="159"/>
      <c r="D18" s="159"/>
      <c r="E18" s="26"/>
      <c r="F18" s="26"/>
      <c r="G18" s="162"/>
      <c r="H18" s="162"/>
      <c r="I18" s="162"/>
      <c r="J18" s="26"/>
      <c r="K18" s="158"/>
      <c r="L18" s="162"/>
      <c r="M18" s="162"/>
      <c r="O18" s="159"/>
      <c r="P18" s="163"/>
      <c r="R18" s="160"/>
      <c r="S18" s="160"/>
    </row>
    <row r="19" spans="1:19" ht="12.95" customHeight="1">
      <c r="A19" s="92"/>
      <c r="B19" s="145"/>
      <c r="C19" s="145" t="str">
        <f>B3</f>
        <v>Skutečnost</v>
      </c>
      <c r="D19" s="145" t="str">
        <f>E3</f>
        <v>Přepočet</v>
      </c>
      <c r="E19" s="26" t="s">
        <v>203</v>
      </c>
      <c r="F19" s="26"/>
      <c r="G19" s="162">
        <f>B4</f>
        <v>0</v>
      </c>
      <c r="H19" s="162"/>
      <c r="I19" s="162"/>
      <c r="J19" s="26"/>
      <c r="K19" s="26"/>
      <c r="L19" s="162"/>
      <c r="M19" s="162"/>
      <c r="O19" s="159"/>
      <c r="P19" s="163"/>
    </row>
    <row r="20" spans="1:19" ht="12.95" customHeight="1">
      <c r="A20" s="92"/>
      <c r="B20" s="164">
        <f>A7</f>
        <v>2016</v>
      </c>
      <c r="C20" s="161">
        <f>B7</f>
        <v>8255.1342335338559</v>
      </c>
      <c r="D20" s="161">
        <f>E7</f>
        <v>8432.6727866868077</v>
      </c>
      <c r="E20" s="26">
        <f>J7</f>
        <v>8.9722459037378375</v>
      </c>
      <c r="F20" s="165">
        <f>A7</f>
        <v>2016</v>
      </c>
      <c r="G20" s="166">
        <f>C20</f>
        <v>8255.1342335338559</v>
      </c>
      <c r="H20" s="166"/>
      <c r="I20" s="166"/>
      <c r="J20" s="26">
        <f>$G$25-G20</f>
        <v>1178.6000122684363</v>
      </c>
      <c r="K20" s="26"/>
      <c r="L20" s="162"/>
      <c r="M20" s="162"/>
      <c r="O20" s="159"/>
      <c r="P20" s="163"/>
    </row>
    <row r="21" spans="1:19" ht="12.95" customHeight="1">
      <c r="A21" s="92"/>
      <c r="B21" s="164">
        <f t="shared" ref="B21:B29" si="0">A8</f>
        <v>2017</v>
      </c>
      <c r="C21" s="161">
        <f t="shared" ref="C21:C29" si="1">B8</f>
        <v>8527.4827534189189</v>
      </c>
      <c r="D21" s="161">
        <f t="shared" ref="D21:D29" si="2">E8</f>
        <v>8733.122113124442</v>
      </c>
      <c r="E21" s="26">
        <f t="shared" ref="E21:E29" si="3">J8</f>
        <v>8.8161872759856621</v>
      </c>
      <c r="F21" s="165">
        <f t="shared" ref="F21:F29" si="4">A8</f>
        <v>2017</v>
      </c>
      <c r="G21" s="166">
        <f t="shared" ref="G21:G29" si="5">C21</f>
        <v>8527.4827534189189</v>
      </c>
      <c r="H21" s="166"/>
      <c r="I21" s="166"/>
      <c r="J21" s="26">
        <f t="shared" ref="J21:J29" si="6">$G$25-G21</f>
        <v>906.25149238337326</v>
      </c>
      <c r="K21" s="26"/>
      <c r="L21" s="162"/>
      <c r="M21" s="162"/>
      <c r="O21" s="159"/>
      <c r="P21" s="163"/>
    </row>
    <row r="22" spans="1:19" ht="12.95" customHeight="1">
      <c r="A22" s="92"/>
      <c r="B22" s="164">
        <f t="shared" si="0"/>
        <v>2018</v>
      </c>
      <c r="C22" s="161">
        <f t="shared" si="1"/>
        <v>8182.7561269882699</v>
      </c>
      <c r="D22" s="161">
        <f t="shared" si="2"/>
        <v>8634.4743233258068</v>
      </c>
      <c r="E22" s="26">
        <f t="shared" si="3"/>
        <v>9.8751190476190462</v>
      </c>
      <c r="F22" s="165">
        <f t="shared" si="4"/>
        <v>2018</v>
      </c>
      <c r="G22" s="166">
        <f t="shared" si="5"/>
        <v>8182.7561269882699</v>
      </c>
      <c r="H22" s="166"/>
      <c r="I22" s="166"/>
      <c r="J22" s="26">
        <f t="shared" si="6"/>
        <v>1250.9781188140223</v>
      </c>
      <c r="K22" s="26"/>
      <c r="L22" s="162"/>
      <c r="M22" s="162"/>
      <c r="O22" s="159"/>
      <c r="P22" s="163"/>
    </row>
    <row r="23" spans="1:19" ht="12.95" customHeight="1">
      <c r="A23" s="92"/>
      <c r="B23" s="164">
        <f t="shared" si="0"/>
        <v>2019</v>
      </c>
      <c r="C23" s="161">
        <f t="shared" si="1"/>
        <v>8564.6294736091877</v>
      </c>
      <c r="D23" s="161">
        <f t="shared" si="2"/>
        <v>9052.0350741878956</v>
      </c>
      <c r="E23" s="26">
        <f t="shared" si="3"/>
        <v>9.7526875320020494</v>
      </c>
      <c r="F23" s="165">
        <f t="shared" si="4"/>
        <v>2019</v>
      </c>
      <c r="G23" s="166">
        <f t="shared" si="5"/>
        <v>8564.6294736091877</v>
      </c>
      <c r="H23" s="166"/>
      <c r="I23" s="166"/>
      <c r="J23" s="26">
        <f t="shared" si="6"/>
        <v>869.10477219310451</v>
      </c>
      <c r="K23" s="26"/>
      <c r="L23" s="162"/>
      <c r="M23" s="162"/>
      <c r="O23" s="159"/>
      <c r="P23" s="163"/>
    </row>
    <row r="24" spans="1:19" ht="12.95" customHeight="1">
      <c r="A24" s="92"/>
      <c r="B24" s="164">
        <f t="shared" si="0"/>
        <v>2020</v>
      </c>
      <c r="C24" s="161">
        <f t="shared" si="1"/>
        <v>8694.2191732210795</v>
      </c>
      <c r="D24" s="161">
        <f t="shared" si="2"/>
        <v>9006.2086823140817</v>
      </c>
      <c r="E24" s="26">
        <f t="shared" si="3"/>
        <v>9.3390104966717846</v>
      </c>
      <c r="F24" s="165">
        <f t="shared" si="4"/>
        <v>2020</v>
      </c>
      <c r="G24" s="166">
        <f t="shared" si="5"/>
        <v>8694.2191732210795</v>
      </c>
      <c r="H24" s="166"/>
      <c r="I24" s="166"/>
      <c r="J24" s="26">
        <f t="shared" si="6"/>
        <v>739.51507258121273</v>
      </c>
      <c r="K24" s="26"/>
      <c r="L24" s="162"/>
      <c r="M24" s="162"/>
      <c r="O24" s="159"/>
      <c r="P24" s="163"/>
    </row>
    <row r="25" spans="1:19" ht="12.95" customHeight="1">
      <c r="A25" s="92"/>
      <c r="B25" s="164">
        <f t="shared" si="0"/>
        <v>2021</v>
      </c>
      <c r="C25" s="161">
        <f t="shared" si="1"/>
        <v>9433.7342458022922</v>
      </c>
      <c r="D25" s="161">
        <f t="shared" si="2"/>
        <v>9319.6121170440929</v>
      </c>
      <c r="E25" s="26">
        <f t="shared" si="3"/>
        <v>8.2528539426523277</v>
      </c>
      <c r="F25" s="165">
        <f t="shared" si="4"/>
        <v>2021</v>
      </c>
      <c r="G25" s="166">
        <f t="shared" si="5"/>
        <v>9433.7342458022922</v>
      </c>
      <c r="H25" s="166"/>
      <c r="I25" s="166"/>
      <c r="J25" s="26">
        <f t="shared" si="6"/>
        <v>0</v>
      </c>
      <c r="K25" s="167"/>
      <c r="L25" s="162"/>
      <c r="M25" s="162"/>
      <c r="O25" s="159"/>
      <c r="P25" s="163"/>
    </row>
    <row r="26" spans="1:19" ht="12.95" customHeight="1">
      <c r="A26" s="92"/>
      <c r="B26" s="164">
        <f t="shared" si="0"/>
        <v>2022</v>
      </c>
      <c r="C26" s="161">
        <f t="shared" si="1"/>
        <v>7543.7622835692937</v>
      </c>
      <c r="D26" s="161">
        <f t="shared" si="2"/>
        <v>7782.2374673559498</v>
      </c>
      <c r="E26" s="26">
        <f t="shared" si="3"/>
        <v>9.426741551459294</v>
      </c>
      <c r="F26" s="165">
        <f t="shared" si="4"/>
        <v>2022</v>
      </c>
      <c r="G26" s="166">
        <f t="shared" si="5"/>
        <v>7543.7622835692937</v>
      </c>
      <c r="H26" s="166"/>
      <c r="I26" s="166"/>
      <c r="J26" s="26">
        <f t="shared" si="6"/>
        <v>1889.9719622329985</v>
      </c>
      <c r="P26" s="163"/>
    </row>
    <row r="27" spans="1:19" ht="12.95" customHeight="1">
      <c r="A27" s="1657"/>
      <c r="B27" s="164">
        <f t="shared" si="0"/>
        <v>2023</v>
      </c>
      <c r="C27" s="161">
        <f t="shared" si="1"/>
        <v>6758.5731948039893</v>
      </c>
      <c r="D27" s="161">
        <f t="shared" si="2"/>
        <v>7152.7776662268625</v>
      </c>
      <c r="E27" s="26">
        <f t="shared" si="3"/>
        <v>9.8809274193548386</v>
      </c>
      <c r="F27" s="165">
        <f t="shared" si="4"/>
        <v>2023</v>
      </c>
      <c r="G27" s="166">
        <f t="shared" si="5"/>
        <v>6758.5731948039893</v>
      </c>
      <c r="H27" s="166"/>
      <c r="I27" s="166"/>
      <c r="J27" s="26">
        <f t="shared" si="6"/>
        <v>2675.1610509983029</v>
      </c>
      <c r="K27" s="1649"/>
      <c r="L27" s="1649"/>
      <c r="M27" s="164"/>
    </row>
    <row r="28" spans="1:19" ht="12.95" customHeight="1">
      <c r="A28" s="1657"/>
      <c r="B28" s="164">
        <f t="shared" si="0"/>
        <v>2024</v>
      </c>
      <c r="C28" s="161">
        <f t="shared" si="1"/>
        <v>6766.6571481157825</v>
      </c>
      <c r="D28" s="161">
        <f t="shared" si="2"/>
        <v>7284.5835128261797</v>
      </c>
      <c r="E28" s="26">
        <f t="shared" si="3"/>
        <v>10.457621607782896</v>
      </c>
      <c r="F28" s="165">
        <f t="shared" si="4"/>
        <v>2024</v>
      </c>
      <c r="G28" s="166">
        <f t="shared" si="5"/>
        <v>6766.6571481157825</v>
      </c>
      <c r="H28" s="166"/>
      <c r="I28" s="166"/>
      <c r="J28" s="26">
        <f t="shared" si="6"/>
        <v>2667.0770976865097</v>
      </c>
      <c r="K28" s="1657"/>
      <c r="L28" s="1657"/>
      <c r="M28" s="168"/>
    </row>
    <row r="29" spans="1:19" ht="12.95" customHeight="1">
      <c r="A29" s="1657"/>
      <c r="B29" s="164">
        <f t="shared" si="0"/>
        <v>2025</v>
      </c>
      <c r="C29" s="161">
        <f t="shared" si="1"/>
        <v>7207.5895893909847</v>
      </c>
      <c r="D29" s="161">
        <f t="shared" si="2"/>
        <v>7323.4621319447833</v>
      </c>
      <c r="E29" s="26">
        <f t="shared" si="3"/>
        <v>8.9565911866359453</v>
      </c>
      <c r="F29" s="165">
        <f t="shared" si="4"/>
        <v>2025</v>
      </c>
      <c r="G29" s="166">
        <f t="shared" si="5"/>
        <v>7207.5895893909847</v>
      </c>
      <c r="H29" s="166"/>
      <c r="I29" s="166"/>
      <c r="J29" s="26">
        <f t="shared" si="6"/>
        <v>2226.1446564113076</v>
      </c>
      <c r="K29" s="164"/>
      <c r="L29" s="164"/>
      <c r="M29" s="164"/>
    </row>
    <row r="30" spans="1:19" ht="12.95" customHeight="1">
      <c r="A30" s="1657"/>
      <c r="B30" s="164"/>
      <c r="D30" s="160"/>
      <c r="F30" s="164"/>
      <c r="G30" s="164"/>
      <c r="H30" s="164"/>
      <c r="I30" s="164"/>
      <c r="J30" s="164"/>
      <c r="K30" s="164"/>
      <c r="L30" s="164"/>
      <c r="M30" s="164"/>
    </row>
    <row r="31" spans="1:19" ht="12.6" customHeight="1">
      <c r="A31" s="92"/>
      <c r="B31" s="169"/>
      <c r="F31" s="164"/>
      <c r="G31" s="169"/>
      <c r="H31" s="169"/>
      <c r="I31" s="169"/>
      <c r="J31" s="159"/>
      <c r="K31" s="169"/>
      <c r="L31" s="159"/>
      <c r="M31" s="159"/>
    </row>
    <row r="32" spans="1:19" ht="12.6" customHeight="1">
      <c r="A32" s="92"/>
      <c r="B32" s="169"/>
      <c r="F32" s="164"/>
      <c r="G32" s="169"/>
      <c r="H32" s="169"/>
      <c r="I32" s="169"/>
      <c r="J32" s="159"/>
      <c r="K32" s="169"/>
      <c r="L32" s="159"/>
      <c r="M32" s="159"/>
    </row>
    <row r="33" spans="1:14" ht="12.6" customHeight="1">
      <c r="A33" s="154"/>
      <c r="B33" s="1218"/>
      <c r="C33" s="378"/>
      <c r="D33" s="378"/>
      <c r="E33" s="378"/>
      <c r="F33" s="1219"/>
      <c r="G33" s="1218"/>
      <c r="H33" s="1218"/>
      <c r="I33" s="1218"/>
      <c r="J33" s="1220"/>
      <c r="K33" s="1218"/>
      <c r="L33" s="1220"/>
      <c r="M33" s="1220"/>
    </row>
    <row r="34" spans="1:14" ht="12.6" customHeight="1">
      <c r="A34" s="154"/>
      <c r="B34" s="1218"/>
      <c r="C34" s="378"/>
      <c r="D34" s="378"/>
      <c r="E34" s="378"/>
      <c r="F34" s="1219"/>
      <c r="G34" s="1218"/>
      <c r="H34" s="1218"/>
      <c r="I34" s="1218"/>
      <c r="J34" s="1220"/>
      <c r="K34" s="1218"/>
      <c r="L34" s="1220"/>
      <c r="M34" s="1220"/>
    </row>
    <row r="35" spans="1:14" ht="12.6" customHeight="1">
      <c r="A35" s="154"/>
      <c r="B35" s="1218"/>
      <c r="C35" s="378"/>
      <c r="D35" s="378"/>
      <c r="E35" s="378"/>
      <c r="F35" s="1219"/>
      <c r="G35" s="1218"/>
      <c r="H35" s="1218"/>
      <c r="I35" s="1218"/>
      <c r="J35" s="1220"/>
      <c r="K35" s="1218"/>
      <c r="L35" s="1220"/>
      <c r="M35" s="1220"/>
    </row>
    <row r="36" spans="1:14" ht="12.6" customHeight="1">
      <c r="A36" s="154"/>
      <c r="B36" s="1218"/>
      <c r="C36" s="378"/>
      <c r="D36" s="378"/>
      <c r="E36" s="378"/>
      <c r="F36" s="1219"/>
      <c r="G36" s="1218"/>
      <c r="H36" s="1218"/>
      <c r="I36" s="1218"/>
      <c r="J36" s="1220"/>
      <c r="K36" s="1218"/>
      <c r="L36" s="1220"/>
      <c r="M36" s="1220"/>
    </row>
    <row r="37" spans="1:14" ht="12.6" customHeight="1">
      <c r="A37" s="154"/>
      <c r="B37" s="1218"/>
      <c r="C37" s="378"/>
      <c r="D37" s="378"/>
      <c r="E37" s="378"/>
      <c r="F37" s="1219"/>
      <c r="G37" s="1218"/>
      <c r="H37" s="1218"/>
      <c r="I37" s="1218"/>
      <c r="J37" s="1220"/>
      <c r="K37" s="1218"/>
      <c r="L37" s="1220"/>
      <c r="M37" s="1220"/>
    </row>
    <row r="38" spans="1:14" ht="12.6" customHeight="1">
      <c r="A38" s="154"/>
      <c r="B38" s="1218"/>
      <c r="C38" s="378"/>
      <c r="D38" s="378"/>
      <c r="E38" s="378"/>
      <c r="F38" s="1219"/>
      <c r="G38" s="1218"/>
      <c r="H38" s="1218"/>
      <c r="I38" s="1218"/>
      <c r="J38" s="1220"/>
      <c r="K38" s="1218"/>
      <c r="L38" s="1220"/>
      <c r="M38" s="1220"/>
    </row>
    <row r="39" spans="1:14" ht="12.6" customHeight="1">
      <c r="A39" s="154"/>
      <c r="B39" s="1218"/>
      <c r="C39" s="1218"/>
      <c r="D39" s="1218"/>
      <c r="E39" s="1220"/>
      <c r="F39" s="1219"/>
      <c r="G39" s="1218"/>
      <c r="H39" s="1218"/>
      <c r="I39" s="1218"/>
      <c r="J39" s="1220"/>
      <c r="K39" s="1218"/>
      <c r="L39" s="1220"/>
      <c r="M39" s="1220"/>
      <c r="N39" s="1656"/>
    </row>
    <row r="40" spans="1:14" ht="12.6" customHeight="1">
      <c r="A40" s="154"/>
      <c r="B40" s="1218"/>
      <c r="C40" s="1218"/>
      <c r="D40" s="1218"/>
      <c r="E40" s="1220"/>
      <c r="F40" s="1219"/>
      <c r="G40" s="1218"/>
      <c r="H40" s="1218"/>
      <c r="I40" s="1218"/>
      <c r="J40" s="1220"/>
      <c r="K40" s="1218"/>
      <c r="L40" s="1220"/>
      <c r="M40" s="1220"/>
      <c r="N40" s="1656"/>
    </row>
    <row r="41" spans="1:14" ht="12.6" customHeight="1">
      <c r="A41" s="154"/>
      <c r="B41" s="1218"/>
      <c r="C41" s="1218"/>
      <c r="D41" s="1218"/>
      <c r="E41" s="1220"/>
      <c r="F41" s="1219"/>
      <c r="G41" s="1218"/>
      <c r="H41" s="1218"/>
      <c r="I41" s="1218"/>
      <c r="J41" s="1220"/>
      <c r="K41" s="1218"/>
      <c r="L41" s="1220"/>
      <c r="M41" s="1220"/>
      <c r="N41" s="1656"/>
    </row>
    <row r="42" spans="1:14" ht="12.6" customHeight="1">
      <c r="A42" s="154"/>
      <c r="B42" s="1218"/>
      <c r="C42" s="1218"/>
      <c r="D42" s="1218"/>
      <c r="E42" s="1220"/>
      <c r="F42" s="1220"/>
      <c r="G42" s="1218"/>
      <c r="H42" s="1218"/>
      <c r="I42" s="1218"/>
      <c r="J42" s="1220"/>
      <c r="K42" s="1218"/>
      <c r="L42" s="1220"/>
      <c r="M42" s="1220"/>
      <c r="N42" s="1656"/>
    </row>
    <row r="43" spans="1:14" ht="12.6" customHeight="1">
      <c r="A43" s="154"/>
      <c r="B43" s="1218"/>
      <c r="C43" s="1218"/>
      <c r="D43" s="1218"/>
      <c r="E43" s="1220"/>
      <c r="F43" s="1220"/>
      <c r="G43" s="1218"/>
      <c r="H43" s="1218"/>
      <c r="I43" s="1218"/>
      <c r="J43" s="1220"/>
      <c r="K43" s="1218"/>
      <c r="L43" s="1220"/>
      <c r="M43" s="1220"/>
      <c r="N43" s="1656"/>
    </row>
    <row r="44" spans="1:14">
      <c r="A44" s="378"/>
      <c r="B44" s="378"/>
      <c r="C44" s="378"/>
      <c r="D44" s="378"/>
      <c r="E44" s="378"/>
      <c r="F44" s="378"/>
      <c r="G44" s="378"/>
      <c r="H44" s="378"/>
      <c r="I44" s="378"/>
      <c r="J44" s="378"/>
      <c r="K44" s="378"/>
      <c r="L44" s="378"/>
      <c r="M44" s="378"/>
    </row>
    <row r="45" spans="1:14">
      <c r="A45" s="378"/>
      <c r="B45" s="378"/>
      <c r="C45" s="378"/>
      <c r="D45" s="378"/>
      <c r="E45" s="378"/>
      <c r="F45" s="378"/>
      <c r="G45" s="378"/>
      <c r="H45" s="378"/>
      <c r="I45" s="378"/>
      <c r="J45" s="378"/>
      <c r="K45" s="378"/>
      <c r="L45" s="378"/>
      <c r="M45" s="378"/>
    </row>
    <row r="46" spans="1:14">
      <c r="C46" s="141"/>
      <c r="D46" s="141" t="e">
        <f>#REF!</f>
        <v>#REF!</v>
      </c>
    </row>
    <row r="47" spans="1:14">
      <c r="C47" s="141">
        <f>A7</f>
        <v>2016</v>
      </c>
      <c r="D47" s="170">
        <f>D7</f>
        <v>8.5121800711963222E-2</v>
      </c>
    </row>
    <row r="48" spans="1:14">
      <c r="C48" s="141">
        <f t="shared" ref="C48:C56" si="7">A8</f>
        <v>2017</v>
      </c>
      <c r="D48" s="170">
        <f t="shared" ref="D48:D56" si="8">D8</f>
        <v>3.2991410215806531E-2</v>
      </c>
      <c r="E48" s="164"/>
    </row>
    <row r="49" spans="3:5">
      <c r="C49" s="141">
        <f t="shared" si="7"/>
        <v>2018</v>
      </c>
      <c r="D49" s="170">
        <f t="shared" si="8"/>
        <v>-4.0425367766641102E-2</v>
      </c>
      <c r="E49" s="20"/>
    </row>
    <row r="50" spans="3:5">
      <c r="C50" s="141">
        <f t="shared" si="7"/>
        <v>2019</v>
      </c>
      <c r="D50" s="170">
        <f t="shared" si="8"/>
        <v>4.6668059110478388E-2</v>
      </c>
      <c r="E50" s="20"/>
    </row>
    <row r="51" spans="3:5">
      <c r="C51" s="141">
        <f t="shared" si="7"/>
        <v>2020</v>
      </c>
      <c r="D51" s="170">
        <f t="shared" si="8"/>
        <v>1.5130800463838615E-2</v>
      </c>
      <c r="E51" s="20"/>
    </row>
    <row r="52" spans="3:5">
      <c r="C52" s="141">
        <f t="shared" si="7"/>
        <v>2021</v>
      </c>
      <c r="D52" s="170">
        <f t="shared" si="8"/>
        <v>8.5058250528003809E-2</v>
      </c>
      <c r="E52" s="20"/>
    </row>
    <row r="53" spans="3:5">
      <c r="C53" s="141">
        <f t="shared" si="7"/>
        <v>2022</v>
      </c>
      <c r="D53" s="170">
        <f t="shared" si="8"/>
        <v>-0.20034187024867434</v>
      </c>
      <c r="E53" s="20"/>
    </row>
    <row r="54" spans="3:5">
      <c r="C54" s="141">
        <f t="shared" si="7"/>
        <v>2023</v>
      </c>
      <c r="D54" s="170">
        <f t="shared" si="8"/>
        <v>-0.10408454816709788</v>
      </c>
      <c r="E54" s="20"/>
    </row>
    <row r="55" spans="3:5">
      <c r="C55" s="141">
        <f t="shared" si="7"/>
        <v>2024</v>
      </c>
      <c r="D55" s="170">
        <f t="shared" si="8"/>
        <v>1.1961035382450592E-3</v>
      </c>
      <c r="E55" s="20"/>
    </row>
    <row r="56" spans="3:5">
      <c r="C56" s="141">
        <f t="shared" si="7"/>
        <v>2025</v>
      </c>
      <c r="D56" s="170">
        <f t="shared" si="8"/>
        <v>6.5162521408075547E-2</v>
      </c>
      <c r="E56" s="20"/>
    </row>
    <row r="57" spans="3:5">
      <c r="D57" s="171"/>
      <c r="E57" s="20"/>
    </row>
    <row r="58" spans="3:5">
      <c r="C58" s="92"/>
      <c r="D58" s="20"/>
      <c r="E58" s="20"/>
    </row>
    <row r="61" spans="3:5" ht="10.5" customHeight="1"/>
  </sheetData>
  <mergeCells count="15">
    <mergeCell ref="N39:N43"/>
    <mergeCell ref="A27:A30"/>
    <mergeCell ref="K27:L27"/>
    <mergeCell ref="K28:L28"/>
    <mergeCell ref="A1:M1"/>
    <mergeCell ref="A5:A6"/>
    <mergeCell ref="J3:M3"/>
    <mergeCell ref="P4:R4"/>
    <mergeCell ref="B5:C5"/>
    <mergeCell ref="E5:F5"/>
    <mergeCell ref="H3:I4"/>
    <mergeCell ref="H5:I5"/>
    <mergeCell ref="B4:D4"/>
    <mergeCell ref="E4:G4"/>
    <mergeCell ref="J4:M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Q70"/>
  <sheetViews>
    <sheetView showGridLines="0" zoomScaleNormal="100" zoomScaleSheetLayoutView="100" workbookViewId="0"/>
  </sheetViews>
  <sheetFormatPr defaultColWidth="9.140625" defaultRowHeight="12.75"/>
  <cols>
    <col min="1" max="1" width="5.42578125" style="927" customWidth="1"/>
    <col min="2" max="2" width="96.7109375" style="927" customWidth="1"/>
    <col min="3" max="3" width="3.140625" style="926" customWidth="1"/>
    <col min="4" max="4" width="10.140625" style="1360" customWidth="1"/>
    <col min="5" max="5" width="2.5703125" style="378" customWidth="1"/>
    <col min="6" max="6" width="10.140625" style="1360" customWidth="1"/>
    <col min="7" max="17" width="9.140625" style="1360"/>
    <col min="18" max="16384" width="9.140625" style="927"/>
  </cols>
  <sheetData>
    <row r="1" spans="1:5" ht="18">
      <c r="A1" s="910" t="s">
        <v>464</v>
      </c>
      <c r="B1" s="910"/>
    </row>
    <row r="2" spans="1:5" ht="7.5" customHeight="1">
      <c r="A2" s="928"/>
    </row>
    <row r="3" spans="1:5" ht="15.95" customHeight="1">
      <c r="A3" s="929" t="str">
        <f>MID(E3,1,2+IF(MID(E3,3,1)&lt;&gt;" ",IF(MID(E3,4,1)&lt;&gt;" ",IF(MID(E3,5,1)&lt;&gt;" ",0,2),1),0))</f>
        <v xml:space="preserve">1 </v>
      </c>
      <c r="B3" s="930" t="str">
        <f>MID(E3,4+IF(MID(E3,3,1)&lt;&gt;" ",IF(MID(E3,4,1)&lt;&gt;" ",IF(MID(E3,5,1)&lt;&gt;" ",-1,2),1),0),100)</f>
        <v>SEZNAM ZKRATEK A POJMŮ</v>
      </c>
      <c r="C3" s="931">
        <v>4</v>
      </c>
      <c r="D3" s="1446"/>
      <c r="E3" s="1455" t="str">
        <f>'1'!A1</f>
        <v>1 SEZNAM ZKRATEK A POJMŮ</v>
      </c>
    </row>
    <row r="4" spans="1:5" ht="15.95" customHeight="1">
      <c r="A4" s="929" t="str">
        <f t="shared" ref="A4:A59" si="0">MID(E4,1,2+IF(MID(E4,3,1)&lt;&gt;" ",IF(MID(E4,4,1)&lt;&gt;" ",IF(MID(E4,5,1)&lt;&gt;" ",0,2),1),0))</f>
        <v xml:space="preserve">2 </v>
      </c>
      <c r="B4" s="930" t="str">
        <f t="shared" ref="B4:B59" si="1">MID(E4,4+IF(MID(E4,3,1)&lt;&gt;" ",IF(MID(E4,4,1)&lt;&gt;" ",IF(MID(E4,5,1)&lt;&gt;" ",-1,2),1),0),100)</f>
        <v>KOMENTÁŘ</v>
      </c>
      <c r="C4" s="931">
        <v>6</v>
      </c>
      <c r="D4" s="1446"/>
      <c r="E4" s="1455" t="str">
        <f>'2'!A1</f>
        <v>2 KOMENTÁŘ</v>
      </c>
    </row>
    <row r="5" spans="1:5" ht="15.95" customHeight="1">
      <c r="A5" s="929" t="str">
        <f t="shared" si="0"/>
        <v xml:space="preserve">3 </v>
      </c>
      <c r="B5" s="930" t="str">
        <f t="shared" si="1"/>
        <v>PLYNÁRENSKÁ SOUSTAVA</v>
      </c>
      <c r="C5" s="931">
        <v>8</v>
      </c>
      <c r="D5" s="1446"/>
      <c r="E5" s="1455" t="str">
        <f>'3.1'!A1</f>
        <v>3 PLYNÁRENSKÁ SOUSTAVA</v>
      </c>
    </row>
    <row r="6" spans="1:5" ht="14.1" customHeight="1">
      <c r="A6" s="932" t="str">
        <f t="shared" si="0"/>
        <v>3.1</v>
      </c>
      <c r="B6" s="933" t="str">
        <f t="shared" si="1"/>
        <v>Roční bilance plynárenské soustavy ČR</v>
      </c>
      <c r="C6" s="934">
        <v>8</v>
      </c>
      <c r="D6" s="1447"/>
      <c r="E6" s="1456" t="str">
        <f>'3.1'!A3</f>
        <v>3.1 Roční bilance plynárenské soustavy ČR</v>
      </c>
    </row>
    <row r="7" spans="1:5" ht="14.1" customHeight="1">
      <c r="A7" s="932" t="str">
        <f t="shared" si="0"/>
        <v>3.2</v>
      </c>
      <c r="B7" s="933" t="str">
        <f t="shared" si="1"/>
        <v>Schéma roční bilance plynárenské soustavy ČR</v>
      </c>
      <c r="C7" s="934">
        <v>9</v>
      </c>
      <c r="D7" s="1447"/>
      <c r="E7" s="1456" t="str">
        <f>'3.2'!A1</f>
        <v>3.2 Schéma roční bilance plynárenské soustavy ČR</v>
      </c>
    </row>
    <row r="8" spans="1:5" ht="14.1" customHeight="1">
      <c r="A8" s="932" t="str">
        <f t="shared" si="0"/>
        <v>3.3</v>
      </c>
      <c r="B8" s="933" t="str">
        <f t="shared" si="1"/>
        <v>Bilance plynárenské soustavy ČR v průběhu roku</v>
      </c>
      <c r="C8" s="934">
        <v>10</v>
      </c>
      <c r="D8" s="1447"/>
      <c r="E8" s="1456" t="str">
        <f>'3.3'!A1</f>
        <v>3.3 Bilance plynárenské soustavy ČR v průběhu roku</v>
      </c>
    </row>
    <row r="9" spans="1:5" ht="14.1" customHeight="1">
      <c r="A9" s="932" t="str">
        <f t="shared" si="0"/>
        <v>3.4</v>
      </c>
      <c r="B9" s="933" t="str">
        <f t="shared" si="1"/>
        <v>Bilance plynárenské soustavy ČR v posledních 10 letech</v>
      </c>
      <c r="C9" s="934">
        <v>11</v>
      </c>
      <c r="D9" s="1447"/>
      <c r="E9" s="1456" t="str">
        <f>'3.4'!A1</f>
        <v>3.4 Bilance plynárenské soustavy ČR v posledních 10 letech</v>
      </c>
    </row>
    <row r="10" spans="1:5" ht="14.1" customHeight="1">
      <c r="A10" s="932" t="str">
        <f t="shared" si="0"/>
        <v>3.5</v>
      </c>
      <c r="B10" s="933" t="str">
        <f t="shared" si="1"/>
        <v>Tok plynu do/z PS ČR včetně DS podle vstupní/výstupní země v posledních 10 letech</v>
      </c>
      <c r="C10" s="934">
        <v>12</v>
      </c>
      <c r="D10" s="1447"/>
      <c r="E10" s="1456" t="str">
        <f>'3.5'!A1</f>
        <v>3.5 Tok plynu do/z PS ČR včetně DS podle vstupní/výstupní země v posledních 10 letech</v>
      </c>
    </row>
    <row r="11" spans="1:5" ht="15.95" customHeight="1">
      <c r="A11" s="929" t="str">
        <f t="shared" si="0"/>
        <v xml:space="preserve">4 </v>
      </c>
      <c r="B11" s="930" t="str">
        <f t="shared" si="1"/>
        <v>ZÁSOBNÍKY PLYNU</v>
      </c>
      <c r="C11" s="931">
        <v>13</v>
      </c>
      <c r="D11" s="1446"/>
      <c r="E11" s="1455" t="str">
        <f>'4.1'!A1</f>
        <v>4 ZÁSOBNÍKY PLYNU</v>
      </c>
    </row>
    <row r="12" spans="1:5" ht="14.1" customHeight="1">
      <c r="A12" s="932" t="str">
        <f t="shared" si="0"/>
        <v>4.1</v>
      </c>
      <c r="B12" s="933" t="str">
        <f t="shared" si="1"/>
        <v>Tok plynu ze/do zásobníků plynu, které náleží do plynárenské soustavy ČR</v>
      </c>
      <c r="C12" s="934">
        <v>13</v>
      </c>
      <c r="D12" s="1447"/>
      <c r="E12" s="1456" t="str">
        <f>'4.1'!A3</f>
        <v>4.1 Tok plynu ze/do zásobníků plynu, které náleží do plynárenské soustavy ČR</v>
      </c>
    </row>
    <row r="13" spans="1:5" ht="14.1" customHeight="1">
      <c r="A13" s="932" t="str">
        <f t="shared" si="0"/>
        <v>4.2</v>
      </c>
      <c r="B13" s="933" t="str">
        <f t="shared" si="1"/>
        <v>Tok plynu ze/do zásobníků plynu, které náleží do PS ČR v posledních 10 letech</v>
      </c>
      <c r="C13" s="934">
        <v>14</v>
      </c>
      <c r="D13" s="1447"/>
      <c r="E13" s="1456" t="str">
        <f>'4.2'!A1</f>
        <v>4.2 Tok plynu ze/do zásobníků plynu, které náleží do PS ČR v posledních 10 letech</v>
      </c>
    </row>
    <row r="14" spans="1:5" ht="15.95" customHeight="1">
      <c r="A14" s="929" t="str">
        <f t="shared" si="0"/>
        <v xml:space="preserve">5 </v>
      </c>
      <c r="B14" s="930" t="str">
        <f t="shared" si="1"/>
        <v>VÝROBA VŠECH PLYNŮ</v>
      </c>
      <c r="C14" s="931">
        <v>15</v>
      </c>
      <c r="D14" s="1446"/>
      <c r="E14" s="1455" t="str">
        <f>'5.1'!A1</f>
        <v>5 VÝROBA VŠECH PLYNŮ</v>
      </c>
    </row>
    <row r="15" spans="1:5" ht="14.1" customHeight="1">
      <c r="A15" s="932" t="str">
        <f t="shared" si="0"/>
        <v>5.1</v>
      </c>
      <c r="B15" s="933" t="str">
        <f t="shared" si="1"/>
        <v>Výroba všech plynů v ČR</v>
      </c>
      <c r="C15" s="934">
        <v>15</v>
      </c>
      <c r="D15" s="1447"/>
      <c r="E15" s="1456" t="str">
        <f>'5.1'!A3</f>
        <v>5.1 Výroba všech plynů v ČR</v>
      </c>
    </row>
    <row r="16" spans="1:5" ht="14.1" customHeight="1">
      <c r="A16" s="932" t="str">
        <f t="shared" si="0"/>
        <v>5.2</v>
      </c>
      <c r="B16" s="933" t="str">
        <f>MID(E16,4+IF(MID(E16,3,1)&lt;&gt;" ",IF(MID(E16,4,1)&lt;&gt;" ",IF(MID(E16,5,1)&lt;&gt;" ",-1,2),1),0),100)</f>
        <v>Výroba zemního plynu v ČR v posledních 10 letech</v>
      </c>
      <c r="C16" s="934">
        <v>16</v>
      </c>
      <c r="D16" s="1447"/>
      <c r="E16" s="1456" t="str">
        <f>'5.2'!A1</f>
        <v>5.2 Výroba zemního plynu v ČR v posledních 10 letech</v>
      </c>
    </row>
    <row r="17" spans="1:5" ht="14.1" customHeight="1">
      <c r="A17" s="932" t="str">
        <f t="shared" ref="A17" si="2">MID(E17,1,2+IF(MID(E17,3,1)&lt;&gt;" ",IF(MID(E17,4,1)&lt;&gt;" ",IF(MID(E17,5,1)&lt;&gt;" ",0,2),1),0))</f>
        <v>5.3</v>
      </c>
      <c r="B17" s="933" t="str">
        <f>MID(E17,4+IF(MID(E17,3,1)&lt;&gt;" ",IF(MID(E17,4,1)&lt;&gt;" ",IF(MID(E17,5,1)&lt;&gt;" ",-1,2),1),0),100)</f>
        <v>Výroba biometanu v ČR v posledních 6 letech</v>
      </c>
      <c r="C17" s="934">
        <v>17</v>
      </c>
      <c r="D17" s="1447"/>
      <c r="E17" s="1456" t="str">
        <f>'5.3'!A1</f>
        <v>5.3 Výroba biometanu v ČR v posledních 6 letech</v>
      </c>
    </row>
    <row r="18" spans="1:5" ht="15.95" customHeight="1">
      <c r="A18" s="929" t="str">
        <f t="shared" si="0"/>
        <v xml:space="preserve">6 </v>
      </c>
      <c r="B18" s="930" t="str">
        <f t="shared" si="1"/>
        <v>SPOTŘEBA ZEMNÍHO PLYNU</v>
      </c>
      <c r="C18" s="931">
        <v>18</v>
      </c>
      <c r="D18" s="1446"/>
      <c r="E18" s="1455" t="str">
        <f>'6.1'!A1</f>
        <v>6 SPOTŘEBA ZEMNÍHO PLYNU</v>
      </c>
    </row>
    <row r="19" spans="1:5" ht="14.1" customHeight="1">
      <c r="A19" s="932" t="str">
        <f t="shared" si="0"/>
        <v>6.1</v>
      </c>
      <c r="B19" s="933" t="str">
        <f t="shared" si="1"/>
        <v>Spotřeba zemního plynu v ČR v průběhu roku</v>
      </c>
      <c r="C19" s="934">
        <v>18</v>
      </c>
      <c r="D19" s="1447"/>
      <c r="E19" s="1456" t="str">
        <f>'6.1'!A3</f>
        <v>6.1 Spotřeba zemního plynu v ČR v průběhu roku</v>
      </c>
    </row>
    <row r="20" spans="1:5" ht="14.1" customHeight="1">
      <c r="A20" s="932" t="str">
        <f t="shared" si="0"/>
        <v>6.2</v>
      </c>
      <c r="B20" s="933" t="str">
        <f t="shared" si="1"/>
        <v>Podíl spotřeb zemního plynu v jednotlivých obdobích roku na celkové roční spotřebě v ČR</v>
      </c>
      <c r="C20" s="934">
        <v>19</v>
      </c>
      <c r="D20" s="1447"/>
      <c r="E20" s="1456" t="str">
        <f>'6.2'!A1</f>
        <v>6.2 Podíl spotřeb zemního plynu v jednotlivých obdobích roku na celkové roční spotřebě v ČR</v>
      </c>
    </row>
    <row r="21" spans="1:5" ht="14.1" customHeight="1">
      <c r="A21" s="932" t="str">
        <f t="shared" si="0"/>
        <v>6.3</v>
      </c>
      <c r="B21" s="933" t="str">
        <f t="shared" si="1"/>
        <v>Teplota ovzduší v ČR v průběhu roku</v>
      </c>
      <c r="C21" s="934">
        <v>20</v>
      </c>
      <c r="D21" s="1447"/>
      <c r="E21" s="1456" t="str">
        <f>'6.3'!A1</f>
        <v>6.3 Teplota ovzduší v ČR v průběhu roku</v>
      </c>
    </row>
    <row r="22" spans="1:5" ht="14.1" customHeight="1">
      <c r="A22" s="932" t="str">
        <f t="shared" si="0"/>
        <v>6.4</v>
      </c>
      <c r="B22" s="933" t="str">
        <f t="shared" si="1"/>
        <v>Vývoj spotřeby zemního plynu v ČR v posledních 10 letech</v>
      </c>
      <c r="C22" s="934">
        <v>21</v>
      </c>
      <c r="D22" s="1447"/>
      <c r="E22" s="1456" t="str">
        <f>'6.4'!A1</f>
        <v>6.4 Vývoj spotřeby zemního plynu v ČR v posledních 10 letech</v>
      </c>
    </row>
    <row r="23" spans="1:5" ht="14.1" customHeight="1">
      <c r="A23" s="932" t="str">
        <f t="shared" si="0"/>
        <v>6.5</v>
      </c>
      <c r="B23" s="933" t="str">
        <f t="shared" si="1"/>
        <v>Denní maximální a minimální spotřeba zemního plynu v ČR v průběhu roku</v>
      </c>
      <c r="C23" s="934">
        <v>22</v>
      </c>
      <c r="D23" s="1447"/>
      <c r="E23" s="1456" t="str">
        <f>'6.5'!A1</f>
        <v>6.5 Denní maximální a minimální spotřeba zemního plynu v ČR v průběhu roku</v>
      </c>
    </row>
    <row r="24" spans="1:5" ht="14.1" customHeight="1">
      <c r="A24" s="932" t="str">
        <f t="shared" si="0"/>
        <v>6.6</v>
      </c>
      <c r="B24" s="933" t="str">
        <f t="shared" si="1"/>
        <v>Denní teplotní gradient a modelová spotřeba zemního plynu v ČR</v>
      </c>
      <c r="C24" s="934">
        <v>13</v>
      </c>
      <c r="D24" s="1447"/>
      <c r="E24" s="1456" t="str">
        <f>'6.6'!A1</f>
        <v>6.6 Denní teplotní gradient a modelová spotřeba zemního plynu v ČR</v>
      </c>
    </row>
    <row r="25" spans="1:5" ht="14.1" customHeight="1">
      <c r="A25" s="932" t="str">
        <f t="shared" si="0"/>
        <v>6.7</v>
      </c>
      <c r="B25" s="933" t="str">
        <f t="shared" si="1"/>
        <v>Vývoj denních spotřeb zemního plynu v ČR v posledních 10 letech</v>
      </c>
      <c r="C25" s="934">
        <v>24</v>
      </c>
      <c r="D25" s="1447"/>
      <c r="E25" s="1456" t="str">
        <f>'6.7'!A1</f>
        <v>6.7 Vývoj denních spotřeb zemního plynu v ČR v posledních 10 letech</v>
      </c>
    </row>
    <row r="26" spans="1:5" ht="15.95" customHeight="1">
      <c r="A26" s="929" t="str">
        <f t="shared" si="0"/>
        <v xml:space="preserve">7 </v>
      </c>
      <c r="B26" s="930" t="str">
        <f t="shared" si="1"/>
        <v>KONTROLNÍ HODINOVÝ ODEČET</v>
      </c>
      <c r="C26" s="931">
        <v>25</v>
      </c>
      <c r="D26" s="1446"/>
      <c r="E26" s="1455" t="str">
        <f>'7.1'!A1</f>
        <v>7 KONTROLNÍ HODINOVÝ ODEČET</v>
      </c>
    </row>
    <row r="27" spans="1:5" ht="14.1" customHeight="1">
      <c r="A27" s="932" t="str">
        <f t="shared" si="0"/>
        <v>7.1</v>
      </c>
      <c r="B27" s="933" t="str">
        <f t="shared" si="1"/>
        <v>Kontrolní hodinový odečet podle distribučních soustav v ČR</v>
      </c>
      <c r="C27" s="934">
        <v>25</v>
      </c>
      <c r="D27" s="1447"/>
      <c r="E27" s="1456" t="str">
        <f>'7.1'!A3</f>
        <v>7.1 Kontrolní hodinový odečet podle distribučních soustav v ČR</v>
      </c>
    </row>
    <row r="28" spans="1:5" ht="14.1" customHeight="1">
      <c r="A28" s="932" t="str">
        <f t="shared" si="0"/>
        <v>7.2</v>
      </c>
      <c r="B28" s="933" t="str">
        <f t="shared" si="1"/>
        <v>Bilance plynárenské soustavy ČR v den KHO</v>
      </c>
      <c r="C28" s="934">
        <v>26</v>
      </c>
      <c r="D28" s="1447"/>
      <c r="E28" s="1456" t="str">
        <f>'7.2'!A1</f>
        <v>7.2 Bilance plynárenské soustavy ČR v den KHO</v>
      </c>
    </row>
    <row r="29" spans="1:5" ht="14.1" customHeight="1">
      <c r="A29" s="932" t="str">
        <f t="shared" si="0"/>
        <v>7.3</v>
      </c>
      <c r="B29" s="933" t="str">
        <f t="shared" si="1"/>
        <v>Schéma bilance plynárenské soustavy ČR v den KHO</v>
      </c>
      <c r="C29" s="934">
        <v>27</v>
      </c>
      <c r="D29" s="1447"/>
      <c r="E29" s="1456" t="str">
        <f>'7.3'!A1</f>
        <v>7.3 Schéma bilance plynárenské soustavy ČR v den KHO</v>
      </c>
    </row>
    <row r="30" spans="1:5" ht="14.1" customHeight="1">
      <c r="A30" s="932" t="str">
        <f t="shared" si="0"/>
        <v>7.4</v>
      </c>
      <c r="B30" s="933" t="str">
        <f t="shared" si="1"/>
        <v>Kontrolní hodinový odečet v ČR v posledních 10 letech – tabulky</v>
      </c>
      <c r="C30" s="934">
        <v>28</v>
      </c>
      <c r="D30" s="1447"/>
      <c r="E30" s="1456" t="str">
        <f>'7.4'!A1</f>
        <v>7.4 Kontrolní hodinový odečet v ČR v posledních 10 letech – tabulky</v>
      </c>
    </row>
    <row r="31" spans="1:5" ht="14.1" customHeight="1">
      <c r="A31" s="932" t="str">
        <f t="shared" si="0"/>
        <v>7.5</v>
      </c>
      <c r="B31" s="933" t="str">
        <f t="shared" si="1"/>
        <v>Kontrolní hodinový odečet v ČR v posledních 10 letech – grafy</v>
      </c>
      <c r="C31" s="934">
        <v>29</v>
      </c>
      <c r="D31" s="1447"/>
      <c r="E31" s="1456" t="str">
        <f>'7.5'!A1</f>
        <v>7.5 Kontrolní hodinový odečet v ČR v posledních 10 letech – grafy</v>
      </c>
    </row>
    <row r="32" spans="1:5" ht="15.95" customHeight="1">
      <c r="A32" s="929" t="str">
        <f t="shared" si="0"/>
        <v xml:space="preserve">8 </v>
      </c>
      <c r="B32" s="930" t="str">
        <f t="shared" si="1"/>
        <v>SPOTŘEBA ZEMNÍHO PLYNU PODLE KATEGORIÍ ZÁKAZNÍKŮ A ZPŮSOBU UŽITÍ</v>
      </c>
      <c r="C32" s="931">
        <v>30</v>
      </c>
      <c r="D32" s="1446"/>
      <c r="E32" s="1455" t="str">
        <f>'8.1'!A1</f>
        <v>8 SPOTŘEBA ZEMNÍHO PLYNU PODLE KATEGORIÍ ZÁKAZNÍKŮ A ZPŮSOBU UŽITÍ</v>
      </c>
    </row>
    <row r="33" spans="1:5" ht="14.1" customHeight="1">
      <c r="A33" s="932" t="str">
        <f t="shared" si="0"/>
        <v>8.1</v>
      </c>
      <c r="B33" s="933" t="str">
        <f t="shared" si="1"/>
        <v>Spotřeba zemního plynu v ČR v průběhu roku a v posledních 10 letech</v>
      </c>
      <c r="C33" s="934">
        <v>30</v>
      </c>
      <c r="D33" s="1447"/>
      <c r="E33" s="1456" t="str">
        <f>'8.1'!A3</f>
        <v>8.1 Spotřeba zemního plynu v ČR v průběhu roku a v posledních 10 letech</v>
      </c>
    </row>
    <row r="34" spans="1:5" ht="14.1" customHeight="1">
      <c r="A34" s="932" t="str">
        <f t="shared" si="0"/>
        <v>8.2</v>
      </c>
      <c r="B34" s="933" t="str">
        <f t="shared" si="1"/>
        <v>Spotřeba zemního plynu v ČR u kategorie VO v průběhu roku a v posledních 10 letech</v>
      </c>
      <c r="C34" s="934">
        <v>31</v>
      </c>
      <c r="D34" s="1447"/>
      <c r="E34" s="1456" t="str">
        <f>'8.2'!A1</f>
        <v>8.2 Spotřeba zemního plynu v ČR u kategorie VO v průběhu roku a v posledních 10 letech</v>
      </c>
    </row>
    <row r="35" spans="1:5" ht="14.1" customHeight="1">
      <c r="A35" s="932" t="str">
        <f t="shared" si="0"/>
        <v>8.3</v>
      </c>
      <c r="B35" s="933" t="str">
        <f t="shared" si="1"/>
        <v>Spotřeba zemního plynu v ČR u kategorie SO v průběhu roku a v posledních 10 letech</v>
      </c>
      <c r="C35" s="934">
        <v>32</v>
      </c>
      <c r="D35" s="1447"/>
      <c r="E35" s="1456" t="str">
        <f>'8.3'!A1</f>
        <v>8.3 Spotřeba zemního plynu v ČR u kategorie SO v průběhu roku a v posledních 10 letech</v>
      </c>
    </row>
    <row r="36" spans="1:5" ht="14.1" customHeight="1">
      <c r="A36" s="932" t="str">
        <f t="shared" si="0"/>
        <v>8.4</v>
      </c>
      <c r="B36" s="933" t="str">
        <f t="shared" si="1"/>
        <v>Spotřeba zemního plynu v ČR u kategorie MO v průběhu roku a v posledních 10 letech</v>
      </c>
      <c r="C36" s="934">
        <v>33</v>
      </c>
      <c r="D36" s="1447"/>
      <c r="E36" s="1456" t="str">
        <f>'8.4'!A1</f>
        <v>8.4 Spotřeba zemního plynu v ČR u kategorie MO v průběhu roku a v posledních 10 letech</v>
      </c>
    </row>
    <row r="37" spans="1:5" ht="14.1" customHeight="1">
      <c r="A37" s="932" t="str">
        <f t="shared" si="0"/>
        <v>8.5</v>
      </c>
      <c r="B37" s="933" t="str">
        <f t="shared" si="1"/>
        <v>Spotřeba zemního plynu v ČR u kategorie DOM v průběhu roku a v posledních 10 letech</v>
      </c>
      <c r="C37" s="934">
        <v>34</v>
      </c>
      <c r="D37" s="1447"/>
      <c r="E37" s="1456" t="str">
        <f>'8.5'!A1</f>
        <v>8.5 Spotřeba zemního plynu v ČR u kategorie DOM v průběhu roku a v posledních 10 letech</v>
      </c>
    </row>
    <row r="38" spans="1:5" ht="14.1" customHeight="1">
      <c r="A38" s="932" t="str">
        <f t="shared" si="0"/>
        <v>8.6</v>
      </c>
      <c r="B38" s="933" t="str">
        <f t="shared" si="1"/>
        <v>Dodávka zemního plynu v ČR do CNG stanic v průběhu roku a v posledních 10 letech</v>
      </c>
      <c r="C38" s="934">
        <v>35</v>
      </c>
      <c r="D38" s="1447"/>
      <c r="E38" s="1456" t="str">
        <f>'8.6'!A1</f>
        <v>8.6 Dodávka zemního plynu v ČR do CNG stanic v průběhu roku a v posledních 10 letech</v>
      </c>
    </row>
    <row r="39" spans="1:5" ht="14.1" customHeight="1">
      <c r="A39" s="932" t="str">
        <f t="shared" si="0"/>
        <v>8.7</v>
      </c>
      <c r="B39" s="933" t="str">
        <f t="shared" si="1"/>
        <v>Spotřeba zemního plynu v ČR na výrobu elektřiny v průběhu roku a v posledních 10 letech</v>
      </c>
      <c r="C39" s="934">
        <v>36</v>
      </c>
      <c r="D39" s="1447"/>
      <c r="E39" s="1456" t="str">
        <f>'8.7'!A1</f>
        <v>8.7 Spotřeba zemního plynu v ČR na výrobu elektřiny v průběhu roku a v posledních 10 letech</v>
      </c>
    </row>
    <row r="40" spans="1:5" ht="14.1" customHeight="1">
      <c r="A40" s="932" t="str">
        <f t="shared" si="0"/>
        <v>8.8</v>
      </c>
      <c r="B40" s="933" t="str">
        <f t="shared" si="1"/>
        <v>Spotřeba zemního plynu v ČR podle kategorií zákazníků v průběhu roku a v posledních 10 letech</v>
      </c>
      <c r="C40" s="934">
        <v>37</v>
      </c>
      <c r="D40" s="1447"/>
      <c r="E40" s="1456" t="str">
        <f>'8.8'!A1</f>
        <v>8.8 Spotřeba zemního plynu v ČR podle kategorií zákazníků v průběhu roku a v posledních 10 letech</v>
      </c>
    </row>
    <row r="41" spans="1:5" ht="14.1" customHeight="1">
      <c r="A41" s="932" t="str">
        <f t="shared" si="0"/>
        <v>8.9</v>
      </c>
      <c r="B41" s="933" t="str">
        <f t="shared" si="1"/>
        <v>Podíl spotřeby zemního plynu podle kategorií zákazníků a způsobu užití v ČR</v>
      </c>
      <c r="C41" s="934">
        <v>38</v>
      </c>
      <c r="D41" s="1447"/>
      <c r="E41" s="1456" t="str">
        <f>'8.9'!A1</f>
        <v>8.9 Podíl spotřeby zemního plynu podle kategorií zákazníků a způsobu užití v ČR</v>
      </c>
    </row>
    <row r="42" spans="1:5" ht="15.95" customHeight="1">
      <c r="A42" s="929" t="str">
        <f t="shared" si="0"/>
        <v xml:space="preserve">9 </v>
      </c>
      <c r="B42" s="930" t="str">
        <f t="shared" si="1"/>
        <v>SPOTŘEBA ZEMNÍHO PLYNU PODLE DISTRIBUČNÍCH SOUSTAV</v>
      </c>
      <c r="C42" s="931">
        <v>39</v>
      </c>
      <c r="D42" s="1446"/>
      <c r="E42" s="1455" t="str">
        <f>'9.1'!A1</f>
        <v>9 SPOTŘEBA ZEMNÍHO PLYNU PODLE DISTRIBUČNÍCH SOUSTAV</v>
      </c>
    </row>
    <row r="43" spans="1:5" ht="14.1" customHeight="1">
      <c r="A43" s="932" t="str">
        <f t="shared" si="0"/>
        <v>9.1</v>
      </c>
      <c r="B43" s="933" t="str">
        <f t="shared" si="1"/>
        <v>Spotřeba zemního plynu podle plynárenských soustav, kategorií zákazníků a CNG v ČR</v>
      </c>
      <c r="C43" s="934">
        <v>39</v>
      </c>
      <c r="D43" s="1447"/>
      <c r="E43" s="1456" t="str">
        <f>'9.1'!A3</f>
        <v>9.1 Spotřeba zemního plynu podle plynárenských soustav, kategorií zákazníků a CNG v ČR</v>
      </c>
    </row>
    <row r="44" spans="1:5" ht="14.1" customHeight="1">
      <c r="A44" s="932" t="str">
        <f t="shared" si="0"/>
        <v>9.2</v>
      </c>
      <c r="B44" s="933" t="str">
        <f t="shared" si="1"/>
        <v>Spotřeba zemního plynu podle plynárenských soustav v ČR 
v průběhu roku</v>
      </c>
      <c r="C44" s="934">
        <v>40</v>
      </c>
      <c r="D44" s="1447"/>
      <c r="E44" s="1456" t="str">
        <f>'9.2'!A1</f>
        <v>9.2 Spotřeba zemního plynu podle plynárenských soustav v ČR 
v průběhu roku</v>
      </c>
    </row>
    <row r="45" spans="1:5" ht="14.1" customHeight="1">
      <c r="A45" s="932" t="str">
        <f t="shared" si="0"/>
        <v>9.3</v>
      </c>
      <c r="B45" s="933" t="str">
        <f t="shared" si="1"/>
        <v>Množství plynu distribuovaného přes lokální distribuční soustavy v ČR</v>
      </c>
      <c r="C45" s="934">
        <v>41</v>
      </c>
      <c r="D45" s="1447"/>
      <c r="E45" s="1456" t="str">
        <f>'9.3'!A1</f>
        <v>9.3 Množství plynu distribuovaného přes lokální distribuční soustavy v ČR</v>
      </c>
    </row>
    <row r="46" spans="1:5" ht="14.1" customHeight="1">
      <c r="A46" s="932" t="str">
        <f t="shared" si="0"/>
        <v>9.4</v>
      </c>
      <c r="B46" s="933" t="str">
        <f t="shared" si="1"/>
        <v>Délky plynovodů plynárenských soustav v ČR podle tlakových úrovní</v>
      </c>
      <c r="C46" s="934">
        <v>42</v>
      </c>
      <c r="D46" s="1447"/>
      <c r="E46" s="1456" t="str">
        <f>'9.4'!A1</f>
        <v>9.4 Délky plynovodů plynárenských soustav v ČR podle tlakových úrovní</v>
      </c>
    </row>
    <row r="47" spans="1:5" ht="14.1" customHeight="1">
      <c r="A47" s="932" t="str">
        <f t="shared" si="0"/>
        <v>9.5</v>
      </c>
      <c r="B47" s="933" t="str">
        <f t="shared" si="1"/>
        <v>Délky plynovodů plynárenských soustav v ČR podle tlakových úrovní v posledních 10 letech</v>
      </c>
      <c r="C47" s="934">
        <v>43</v>
      </c>
      <c r="D47" s="1447"/>
      <c r="E47" s="1456" t="str">
        <f>'9.5'!A1</f>
        <v>9.5 Délky plynovodů plynárenských soustav v ČR podle tlakových úrovní v posledních 10 letech</v>
      </c>
    </row>
    <row r="48" spans="1:5" ht="15.95" customHeight="1">
      <c r="A48" s="929" t="str">
        <f t="shared" si="0"/>
        <v>10</v>
      </c>
      <c r="B48" s="930" t="str">
        <f t="shared" si="1"/>
        <v>TARIFNÍ STATISTIKY PODLE KATEGORIE ODBĚRU A PÁSMA V ČR 
V POSLEDNÍCH 10 LETECH</v>
      </c>
      <c r="C48" s="931">
        <v>44</v>
      </c>
      <c r="D48" s="1446"/>
      <c r="E48" s="1455" t="str">
        <f>'10'!A1</f>
        <v>10 TARIFNÍ STATISTIKY PODLE KATEGORIE ODBĚRU A PÁSMA V ČR 
V POSLEDNÍCH 10 LETECH</v>
      </c>
    </row>
    <row r="49" spans="1:17" ht="15.95" customHeight="1">
      <c r="A49" s="929" t="str">
        <f t="shared" si="0"/>
        <v>11</v>
      </c>
      <c r="B49" s="930" t="str">
        <f t="shared" si="1"/>
        <v>SPOTŘEBA ZEMNÍHO PLYNU PODLE KRAJŮ</v>
      </c>
      <c r="C49" s="931">
        <v>46</v>
      </c>
      <c r="D49" s="1446"/>
      <c r="E49" s="1455" t="str">
        <f>'11.1'!A1</f>
        <v>11 SPOTŘEBA ZEMNÍHO PLYNU PODLE KRAJŮ</v>
      </c>
    </row>
    <row r="50" spans="1:17" s="564" customFormat="1" ht="14.1" customHeight="1">
      <c r="A50" s="932" t="str">
        <f t="shared" si="0"/>
        <v>11.1</v>
      </c>
      <c r="B50" s="933" t="str">
        <f t="shared" si="1"/>
        <v>Spotřeba zemního plynu podle krajů, kategorií zákazníků a CNG v ČR</v>
      </c>
      <c r="C50" s="934">
        <v>46</v>
      </c>
      <c r="D50" s="1448"/>
      <c r="E50" s="1457" t="str">
        <f>'11.1'!A3</f>
        <v>11.1 Spotřeba zemního plynu podle krajů, kategorií zákazníků a CNG v ČR</v>
      </c>
      <c r="F50" s="1449"/>
      <c r="G50" s="1449"/>
      <c r="H50" s="1449"/>
      <c r="I50" s="1449"/>
      <c r="J50" s="1449"/>
      <c r="K50" s="1449"/>
      <c r="L50" s="1449"/>
      <c r="M50" s="1449"/>
      <c r="N50" s="1449"/>
      <c r="O50" s="1449"/>
      <c r="P50" s="1449"/>
      <c r="Q50" s="1449"/>
    </row>
    <row r="51" spans="1:17" ht="14.1" customHeight="1">
      <c r="A51" s="932" t="str">
        <f t="shared" si="0"/>
        <v>11.2</v>
      </c>
      <c r="B51" s="933" t="str">
        <f t="shared" si="1"/>
        <v>Spotřeba zemního plynu a počet zákazníků podle krajů v ČR</v>
      </c>
      <c r="C51" s="934">
        <v>48</v>
      </c>
      <c r="D51" s="1450"/>
      <c r="E51" s="1458" t="str">
        <f>'11.2'!A1</f>
        <v>11.2 Spotřeba zemního plynu a počet zákazníků podle krajů v ČR</v>
      </c>
    </row>
    <row r="52" spans="1:17" ht="14.1" customHeight="1">
      <c r="A52" s="932" t="str">
        <f t="shared" si="0"/>
        <v>11.3</v>
      </c>
      <c r="B52" s="933" t="str">
        <f t="shared" si="1"/>
        <v>Počet zákazníků podle krajů, kategorie zákazníků a CNG v ČR</v>
      </c>
      <c r="C52" s="934">
        <v>49</v>
      </c>
      <c r="D52" s="1450"/>
      <c r="E52" s="1458" t="str">
        <f>'11.3'!A1</f>
        <v>11.3 Počet zákazníků podle krajů, kategorie zákazníků a CNG v ČR</v>
      </c>
    </row>
    <row r="53" spans="1:17" ht="14.1" customHeight="1">
      <c r="A53" s="932" t="str">
        <f t="shared" si="0"/>
        <v>11.4</v>
      </c>
      <c r="B53" s="933" t="str">
        <f t="shared" si="1"/>
        <v>Spotřeba zemního plynu podle krajů v ČR v průběhu roku 
a v posledních 10 letech</v>
      </c>
      <c r="C53" s="934">
        <v>50</v>
      </c>
      <c r="D53" s="1451"/>
      <c r="E53" s="1459" t="str">
        <f>'11.4'!A1</f>
        <v>11.4 Spotřeba zemního plynu podle krajů v ČR v průběhu roku 
a v posledních 10 letech</v>
      </c>
    </row>
    <row r="54" spans="1:17" ht="14.1" customHeight="1">
      <c r="A54" s="932" t="str">
        <f t="shared" si="0"/>
        <v>11.5</v>
      </c>
      <c r="B54" s="933" t="str">
        <f t="shared" si="1"/>
        <v>Teplota ovzduší podle krajů v ČR v průběhu roku a v posledních 10 letech</v>
      </c>
      <c r="C54" s="934">
        <v>52</v>
      </c>
      <c r="D54" s="1452"/>
      <c r="E54" s="1460" t="str">
        <f>'11.5'!A1</f>
        <v>11.5 Teplota ovzduší podle krajů v ČR v průběhu roku a v posledních 10 letech</v>
      </c>
    </row>
    <row r="55" spans="1:17" ht="15.95" customHeight="1">
      <c r="A55" s="929" t="str">
        <f t="shared" si="0"/>
        <v>12</v>
      </c>
      <c r="B55" s="930" t="str">
        <f t="shared" si="1"/>
        <v>HISTORICKÁ DATA</v>
      </c>
      <c r="C55" s="931">
        <v>53</v>
      </c>
      <c r="D55" s="1453"/>
      <c r="E55" s="1461" t="str">
        <f>'12.1'!A1</f>
        <v>12 HISTORICKÁ DATA</v>
      </c>
    </row>
    <row r="56" spans="1:17" ht="14.1" customHeight="1">
      <c r="A56" s="932" t="str">
        <f t="shared" si="0"/>
        <v>12.1</v>
      </c>
      <c r="B56" s="933" t="str">
        <f t="shared" si="1"/>
        <v>Spotřeba zemního plynu a svítiplynu v ČR v posledních 70 letech</v>
      </c>
      <c r="C56" s="934">
        <v>53</v>
      </c>
      <c r="D56" s="1454"/>
      <c r="E56" s="1462" t="str">
        <f>'12.1'!A3</f>
        <v>12.1 Spotřeba zemního plynu a svítiplynu v ČR v posledních 70 letech</v>
      </c>
    </row>
    <row r="57" spans="1:17" ht="14.1" customHeight="1">
      <c r="A57" s="932" t="str">
        <f t="shared" si="0"/>
        <v>12.2</v>
      </c>
      <c r="B57" s="933" t="str">
        <f t="shared" si="1"/>
        <v>Spotřeba zemního plynu podle kategorie odběru v ČR v posledních 70 letech</v>
      </c>
      <c r="C57" s="934">
        <v>55</v>
      </c>
      <c r="D57" s="1454"/>
      <c r="E57" s="1462" t="str">
        <f>'12.2'!A1</f>
        <v>12.2 Spotřeba zemního plynu podle kategorie odběru v ČR v posledních 70 letech</v>
      </c>
    </row>
    <row r="58" spans="1:17" ht="14.1" customHeight="1">
      <c r="A58" s="932" t="str">
        <f t="shared" si="0"/>
        <v>12.3</v>
      </c>
      <c r="B58" s="933" t="str">
        <f t="shared" si="1"/>
        <v>Průměrná teplota ovzduší v ČR v posledních 40 letech</v>
      </c>
      <c r="C58" s="934">
        <v>58</v>
      </c>
      <c r="D58" s="1454"/>
      <c r="E58" s="1462" t="str">
        <f>'12.3'!A1</f>
        <v>12.3 Průměrná teplota ovzduší v ČR v posledních 40 letech</v>
      </c>
    </row>
    <row r="59" spans="1:17" ht="15.95" customHeight="1">
      <c r="A59" s="929" t="str">
        <f t="shared" si="0"/>
        <v>13</v>
      </c>
      <c r="B59" s="930" t="str">
        <f t="shared" si="1"/>
        <v>MAPA PLYNÁRENSKÉ SOUSTAVY ČR</v>
      </c>
      <c r="C59" s="931">
        <v>59</v>
      </c>
      <c r="D59" s="1454"/>
      <c r="E59" s="1461" t="str">
        <f>'13'!A1</f>
        <v>13 MAPA PLYNÁRENSKÉ SOUSTAVY ČR</v>
      </c>
    </row>
    <row r="60" spans="1:17" ht="12" customHeight="1">
      <c r="C60" s="935"/>
    </row>
    <row r="61" spans="1:17" ht="12" customHeight="1">
      <c r="C61" s="935"/>
    </row>
    <row r="62" spans="1:17" ht="12" customHeight="1">
      <c r="C62" s="935"/>
    </row>
    <row r="63" spans="1:17" ht="12" customHeight="1">
      <c r="C63" s="935"/>
    </row>
    <row r="64" spans="1:17" ht="12" customHeight="1"/>
    <row r="65" ht="12" customHeight="1"/>
    <row r="66" ht="12" customHeight="1"/>
    <row r="67" ht="12" customHeight="1"/>
    <row r="68" ht="12" customHeight="1"/>
    <row r="69" ht="12" customHeight="1"/>
    <row r="70" ht="12" customHeight="1"/>
  </sheetData>
  <pageMargins left="0.59055118110236227" right="0.59055118110236227" top="0.39370078740157483" bottom="0.59055118110236227" header="0.31496062992125984" footer="0.19685039370078741"/>
  <pageSetup paperSize="9" scale="87" fitToHeight="0" orientation="portrait" r:id="rId1"/>
  <headerFooter differentFirst="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1"/>
  <dimension ref="A1:Y377"/>
  <sheetViews>
    <sheetView showGridLines="0" zoomScaleNormal="100" zoomScaleSheetLayoutView="100" workbookViewId="0"/>
  </sheetViews>
  <sheetFormatPr defaultColWidth="9.140625" defaultRowHeight="12.75"/>
  <cols>
    <col min="1" max="1" width="9.85546875" style="174" customWidth="1"/>
    <col min="2" max="13" width="10.7109375" style="177" customWidth="1"/>
    <col min="14" max="15" width="9.140625" style="1342"/>
    <col min="16" max="16" width="9.140625" style="1342" customWidth="1"/>
    <col min="17" max="17" width="2.85546875" style="1342" customWidth="1"/>
    <col min="18" max="18" width="9.140625" style="1393"/>
    <col min="19" max="19" width="9.140625" style="174"/>
    <col min="20" max="25" width="9.140625" style="1427"/>
    <col min="26" max="16384" width="9.140625" style="174"/>
  </cols>
  <sheetData>
    <row r="1" spans="1:25" s="421" customFormat="1" ht="18" customHeight="1">
      <c r="A1" s="547" t="s">
        <v>376</v>
      </c>
      <c r="B1" s="419"/>
      <c r="C1" s="419"/>
      <c r="D1" s="419"/>
      <c r="E1" s="419"/>
      <c r="F1" s="419"/>
      <c r="G1" s="419"/>
      <c r="H1" s="419"/>
      <c r="I1" s="419"/>
      <c r="J1" s="419"/>
      <c r="K1" s="419"/>
      <c r="L1" s="419"/>
      <c r="M1" s="420"/>
      <c r="N1" s="183"/>
      <c r="O1" s="183"/>
      <c r="P1" s="183"/>
      <c r="Q1" s="1342"/>
      <c r="R1" s="1393"/>
      <c r="S1" s="174"/>
      <c r="T1" s="1427"/>
      <c r="U1" s="1427"/>
      <c r="V1" s="1427"/>
      <c r="W1" s="1427"/>
      <c r="X1" s="1427"/>
      <c r="Y1" s="1427"/>
    </row>
    <row r="2" spans="1:25" ht="5.0999999999999996" customHeight="1">
      <c r="A2" s="1663"/>
      <c r="B2" s="1663"/>
      <c r="C2" s="1663"/>
      <c r="D2" s="1663"/>
      <c r="E2" s="1663"/>
      <c r="F2" s="1663"/>
      <c r="G2" s="1663"/>
      <c r="H2" s="1663"/>
      <c r="I2" s="1663"/>
      <c r="J2" s="1663"/>
      <c r="K2" s="1663"/>
      <c r="L2" s="1663"/>
      <c r="M2" s="1663"/>
      <c r="N2" s="183"/>
      <c r="O2" s="183"/>
      <c r="P2" s="183"/>
    </row>
    <row r="3" spans="1:25" ht="15" customHeight="1">
      <c r="A3" s="1674">
        <v>2025</v>
      </c>
      <c r="B3" s="1674"/>
      <c r="C3" s="1674"/>
      <c r="D3" s="1674"/>
      <c r="E3" s="1674"/>
      <c r="F3" s="1674"/>
      <c r="G3" s="1674"/>
      <c r="H3" s="1674"/>
      <c r="I3" s="1674"/>
      <c r="J3" s="1674"/>
      <c r="K3" s="1674"/>
      <c r="L3" s="1674"/>
      <c r="M3" s="1674"/>
      <c r="N3" s="183"/>
      <c r="O3" s="183"/>
      <c r="P3" s="183"/>
    </row>
    <row r="4" spans="1:25" ht="15.75" customHeight="1">
      <c r="A4" s="674" t="str">
        <f>'6.1'!A6</f>
        <v>Období</v>
      </c>
      <c r="B4" s="1664" t="s">
        <v>204</v>
      </c>
      <c r="C4" s="1665"/>
      <c r="D4" s="1665"/>
      <c r="E4" s="1665"/>
      <c r="F4" s="1665"/>
      <c r="G4" s="1666"/>
      <c r="H4" s="1665" t="s">
        <v>205</v>
      </c>
      <c r="I4" s="1665"/>
      <c r="J4" s="1665"/>
      <c r="K4" s="1665"/>
      <c r="L4" s="1665"/>
      <c r="M4" s="1665"/>
      <c r="N4" s="183"/>
      <c r="O4" s="183"/>
      <c r="P4" s="183"/>
    </row>
    <row r="5" spans="1:25" ht="15" customHeight="1">
      <c r="B5" s="1671">
        <f>A3</f>
        <v>2025</v>
      </c>
      <c r="C5" s="1672"/>
      <c r="D5" s="1672"/>
      <c r="E5" s="1661">
        <f>B5-1</f>
        <v>2024</v>
      </c>
      <c r="F5" s="1661"/>
      <c r="G5" s="1673"/>
      <c r="H5" s="1672">
        <f>B5</f>
        <v>2025</v>
      </c>
      <c r="I5" s="1672"/>
      <c r="J5" s="1672"/>
      <c r="K5" s="1661">
        <f>E5</f>
        <v>2024</v>
      </c>
      <c r="L5" s="1661"/>
      <c r="M5" s="1661"/>
      <c r="N5" s="183"/>
      <c r="O5" s="1337" t="s">
        <v>206</v>
      </c>
      <c r="P5" s="1337" t="s">
        <v>207</v>
      </c>
      <c r="S5" s="1394"/>
      <c r="T5" s="1428"/>
    </row>
    <row r="6" spans="1:25" ht="20.25" customHeight="1">
      <c r="A6" s="674"/>
      <c r="B6" s="1667"/>
      <c r="C6" s="1668"/>
      <c r="D6" s="675" t="s">
        <v>208</v>
      </c>
      <c r="E6" s="1669"/>
      <c r="F6" s="1670"/>
      <c r="G6" s="1002" t="s">
        <v>208</v>
      </c>
      <c r="H6" s="1668"/>
      <c r="I6" s="1668"/>
      <c r="J6" s="675" t="s">
        <v>208</v>
      </c>
      <c r="K6" s="1669"/>
      <c r="L6" s="1670"/>
      <c r="M6" s="675" t="s">
        <v>208</v>
      </c>
      <c r="N6" s="1338">
        <v>45658</v>
      </c>
      <c r="O6" s="1339">
        <v>31.286515078509296</v>
      </c>
      <c r="P6" s="34">
        <v>0.5</v>
      </c>
      <c r="S6" s="175"/>
      <c r="T6" s="1430"/>
      <c r="W6" s="1429"/>
    </row>
    <row r="7" spans="1:25" ht="12.75" customHeight="1">
      <c r="B7" s="998" t="s">
        <v>109</v>
      </c>
      <c r="C7" s="675" t="s">
        <v>110</v>
      </c>
      <c r="D7" s="675" t="s">
        <v>209</v>
      </c>
      <c r="E7" s="998" t="s">
        <v>109</v>
      </c>
      <c r="F7" s="675" t="s">
        <v>110</v>
      </c>
      <c r="G7" s="1002" t="s">
        <v>209</v>
      </c>
      <c r="H7" s="675" t="s">
        <v>109</v>
      </c>
      <c r="I7" s="675" t="s">
        <v>110</v>
      </c>
      <c r="J7" s="675" t="s">
        <v>209</v>
      </c>
      <c r="K7" s="998" t="s">
        <v>109</v>
      </c>
      <c r="L7" s="675" t="s">
        <v>110</v>
      </c>
      <c r="M7" s="675" t="s">
        <v>209</v>
      </c>
      <c r="N7" s="1338">
        <v>45659</v>
      </c>
      <c r="O7" s="1339">
        <v>35.125016451967674</v>
      </c>
      <c r="P7" s="34">
        <v>1.1000000000000001</v>
      </c>
      <c r="S7" s="175"/>
      <c r="T7" s="1430"/>
      <c r="W7" s="1429"/>
    </row>
    <row r="8" spans="1:25" ht="12" customHeight="1">
      <c r="A8" s="676" t="str">
        <f>'6.1'!A9</f>
        <v>leden</v>
      </c>
      <c r="B8" s="999">
        <v>40.962506503309157</v>
      </c>
      <c r="C8" s="677">
        <v>445.48469293564671</v>
      </c>
      <c r="D8" s="678">
        <v>-2.4</v>
      </c>
      <c r="E8" s="999">
        <v>45.945931301432687</v>
      </c>
      <c r="F8" s="677">
        <v>500.71317266658065</v>
      </c>
      <c r="G8" s="1003">
        <v>-9.6</v>
      </c>
      <c r="H8" s="677">
        <v>26.770240453676056</v>
      </c>
      <c r="I8" s="677">
        <v>291.06754593564671</v>
      </c>
      <c r="J8" s="678">
        <v>3.6</v>
      </c>
      <c r="K8" s="999">
        <v>23.362232504208063</v>
      </c>
      <c r="L8" s="677">
        <v>254.57205069883872</v>
      </c>
      <c r="M8" s="678">
        <v>4.0999999999999996</v>
      </c>
      <c r="N8" s="1338">
        <v>45660</v>
      </c>
      <c r="O8" s="1339">
        <v>32.884814705555875</v>
      </c>
      <c r="P8" s="34">
        <v>-0.6</v>
      </c>
      <c r="S8" s="175"/>
      <c r="T8" s="1430"/>
      <c r="W8" s="1429"/>
    </row>
    <row r="9" spans="1:25" ht="12" customHeight="1">
      <c r="A9" s="679" t="str">
        <f>'6.1'!A10</f>
        <v>únor</v>
      </c>
      <c r="B9" s="1000">
        <v>41.847308143966082</v>
      </c>
      <c r="C9" s="680">
        <v>454.18842264263617</v>
      </c>
      <c r="D9" s="681">
        <v>-5.9</v>
      </c>
      <c r="E9" s="1000">
        <v>32.629414850280945</v>
      </c>
      <c r="F9" s="680">
        <v>355.48296911610345</v>
      </c>
      <c r="G9" s="1004">
        <v>2.9</v>
      </c>
      <c r="H9" s="680">
        <v>29.510042640038652</v>
      </c>
      <c r="I9" s="680">
        <v>320.18551564263618</v>
      </c>
      <c r="J9" s="681">
        <v>0.4</v>
      </c>
      <c r="K9" s="1000">
        <v>19.435048310775088</v>
      </c>
      <c r="L9" s="680">
        <v>211.69459611610344</v>
      </c>
      <c r="M9" s="681">
        <v>8.4</v>
      </c>
      <c r="N9" s="1338">
        <v>45661</v>
      </c>
      <c r="O9" s="1339">
        <v>32.024582675430182</v>
      </c>
      <c r="P9" s="34">
        <v>-2.8</v>
      </c>
      <c r="S9" s="175"/>
      <c r="T9" s="1430"/>
      <c r="W9" s="1429"/>
    </row>
    <row r="10" spans="1:25" ht="12" customHeight="1">
      <c r="A10" s="679" t="str">
        <f>'6.1'!A11</f>
        <v>březen</v>
      </c>
      <c r="B10" s="1000">
        <v>31.623828156839046</v>
      </c>
      <c r="C10" s="680">
        <v>344.92483552167948</v>
      </c>
      <c r="D10" s="681">
        <v>-1</v>
      </c>
      <c r="E10" s="1000">
        <v>27.588374876955726</v>
      </c>
      <c r="F10" s="680">
        <v>300.06490545632255</v>
      </c>
      <c r="G10" s="1004">
        <v>2.2000000000000002</v>
      </c>
      <c r="H10" s="680">
        <v>17.261510912017279</v>
      </c>
      <c r="I10" s="680">
        <v>188.28892252167961</v>
      </c>
      <c r="J10" s="681">
        <v>9.4</v>
      </c>
      <c r="K10" s="1000">
        <v>11.264821402708536</v>
      </c>
      <c r="L10" s="680">
        <v>122.51324845632257</v>
      </c>
      <c r="M10" s="681">
        <v>14.1</v>
      </c>
      <c r="N10" s="1338">
        <v>45662</v>
      </c>
      <c r="O10" s="1339">
        <v>33.56337106020716</v>
      </c>
      <c r="P10" s="34">
        <v>-2</v>
      </c>
      <c r="S10" s="175"/>
      <c r="T10" s="1430"/>
      <c r="W10" s="1429"/>
    </row>
    <row r="11" spans="1:25" ht="12" customHeight="1">
      <c r="A11" s="676" t="str">
        <f>'6.1'!A12</f>
        <v>duben</v>
      </c>
      <c r="B11" s="999">
        <v>27.233046081407405</v>
      </c>
      <c r="C11" s="677">
        <v>298.34265045373314</v>
      </c>
      <c r="D11" s="678">
        <v>3.4</v>
      </c>
      <c r="E11" s="999">
        <v>24.996468084629665</v>
      </c>
      <c r="F11" s="677">
        <v>272.33521818631664</v>
      </c>
      <c r="G11" s="1003">
        <v>4.5</v>
      </c>
      <c r="H11" s="677">
        <v>11.138471842838621</v>
      </c>
      <c r="I11" s="677">
        <v>122.01785645373313</v>
      </c>
      <c r="J11" s="678">
        <v>13.6</v>
      </c>
      <c r="K11" s="999">
        <v>9.1544341077076385</v>
      </c>
      <c r="L11" s="677">
        <v>99.726106186316656</v>
      </c>
      <c r="M11" s="678">
        <v>14.8</v>
      </c>
      <c r="N11" s="1338">
        <v>45663</v>
      </c>
      <c r="O11" s="1339">
        <v>33.398078055863841</v>
      </c>
      <c r="P11" s="34">
        <v>2.1</v>
      </c>
      <c r="S11" s="175"/>
      <c r="T11" s="1430"/>
      <c r="W11" s="1429"/>
    </row>
    <row r="12" spans="1:25" ht="12" customHeight="1">
      <c r="A12" s="679" t="str">
        <f>'6.1'!A13</f>
        <v>květen</v>
      </c>
      <c r="B12" s="1000">
        <v>18.097904697033943</v>
      </c>
      <c r="C12" s="680">
        <v>198.62241361632232</v>
      </c>
      <c r="D12" s="681">
        <v>10.5</v>
      </c>
      <c r="E12" s="1000">
        <v>13.426192785293228</v>
      </c>
      <c r="F12" s="680">
        <v>146.89195058432259</v>
      </c>
      <c r="G12" s="1004">
        <v>11.3</v>
      </c>
      <c r="H12" s="680">
        <v>7.9336316601445001</v>
      </c>
      <c r="I12" s="680">
        <v>87.072796616322321</v>
      </c>
      <c r="J12" s="681">
        <v>16.8</v>
      </c>
      <c r="K12" s="1000">
        <v>8.4324231122329003</v>
      </c>
      <c r="L12" s="680">
        <v>92.292398584322569</v>
      </c>
      <c r="M12" s="681">
        <v>16.600000000000001</v>
      </c>
      <c r="N12" s="1338">
        <v>45664</v>
      </c>
      <c r="O12" s="1339">
        <v>33.29876703033591</v>
      </c>
      <c r="P12" s="34">
        <v>2</v>
      </c>
      <c r="S12" s="175"/>
      <c r="T12" s="1430"/>
      <c r="W12" s="1429"/>
    </row>
    <row r="13" spans="1:25" ht="12" customHeight="1">
      <c r="A13" s="682" t="str">
        <f>'6.1'!A14</f>
        <v>červen</v>
      </c>
      <c r="B13" s="1001">
        <v>11.800191565164615</v>
      </c>
      <c r="C13" s="683">
        <v>129.21993748246669</v>
      </c>
      <c r="D13" s="684">
        <v>17.2</v>
      </c>
      <c r="E13" s="1001">
        <v>12.728432047765512</v>
      </c>
      <c r="F13" s="683">
        <v>138.98070825476137</v>
      </c>
      <c r="G13" s="1005">
        <v>15.2</v>
      </c>
      <c r="H13" s="683">
        <v>7.5083036550539148</v>
      </c>
      <c r="I13" s="683">
        <v>82.241850482466717</v>
      </c>
      <c r="J13" s="684">
        <v>23.5</v>
      </c>
      <c r="K13" s="1001">
        <v>6.9490120745894108</v>
      </c>
      <c r="L13" s="683">
        <v>75.908034254761318</v>
      </c>
      <c r="M13" s="684">
        <v>25</v>
      </c>
      <c r="N13" s="1338">
        <v>45665</v>
      </c>
      <c r="O13" s="1339">
        <v>32.997424886654642</v>
      </c>
      <c r="P13" s="34">
        <v>1.3</v>
      </c>
      <c r="S13" s="175"/>
      <c r="T13" s="1430"/>
      <c r="W13" s="1429"/>
    </row>
    <row r="14" spans="1:25" ht="12" customHeight="1">
      <c r="A14" s="679" t="str">
        <f>'6.1'!A15</f>
        <v>červenec</v>
      </c>
      <c r="B14" s="1000">
        <v>11.611907014934767</v>
      </c>
      <c r="C14" s="680">
        <v>127.59256307916137</v>
      </c>
      <c r="D14" s="681">
        <v>21.3</v>
      </c>
      <c r="E14" s="1000">
        <v>11.366100042584415</v>
      </c>
      <c r="F14" s="680">
        <v>123.9941658729914</v>
      </c>
      <c r="G14" s="1004">
        <v>22.2</v>
      </c>
      <c r="H14" s="680">
        <v>6.6067509093122299</v>
      </c>
      <c r="I14" s="680">
        <v>72.575414079161348</v>
      </c>
      <c r="J14" s="681">
        <v>19.399999999999999</v>
      </c>
      <c r="K14" s="1000">
        <v>6.624757674992142</v>
      </c>
      <c r="L14" s="680">
        <v>72.328563872991396</v>
      </c>
      <c r="M14" s="681">
        <v>21.8</v>
      </c>
      <c r="N14" s="1338">
        <v>45666</v>
      </c>
      <c r="O14" s="1339">
        <v>32.398381889438966</v>
      </c>
      <c r="P14" s="34">
        <v>5.0999999999999996</v>
      </c>
      <c r="S14" s="175"/>
      <c r="T14" s="1430"/>
      <c r="W14" s="1429"/>
    </row>
    <row r="15" spans="1:25" ht="12" customHeight="1">
      <c r="A15" s="679" t="str">
        <f>'6.1'!A16</f>
        <v>srpen</v>
      </c>
      <c r="B15" s="1000">
        <v>10.44354052378965</v>
      </c>
      <c r="C15" s="680">
        <v>115.13167489525802</v>
      </c>
      <c r="D15" s="681">
        <v>22.8</v>
      </c>
      <c r="E15" s="1000">
        <v>11.682594851928052</v>
      </c>
      <c r="F15" s="680">
        <v>127.78271665406452</v>
      </c>
      <c r="G15" s="1004">
        <v>23</v>
      </c>
      <c r="H15" s="680">
        <v>6.8267428214690069</v>
      </c>
      <c r="I15" s="680">
        <v>75.224751895257981</v>
      </c>
      <c r="J15" s="681">
        <v>16.600000000000001</v>
      </c>
      <c r="K15" s="1000">
        <v>6.7688309553299302</v>
      </c>
      <c r="L15" s="680">
        <v>73.960707654064507</v>
      </c>
      <c r="M15" s="681">
        <v>23.3</v>
      </c>
      <c r="N15" s="1338">
        <v>45667</v>
      </c>
      <c r="O15" s="1339">
        <v>34.699986867293276</v>
      </c>
      <c r="P15" s="34">
        <v>-0.1</v>
      </c>
      <c r="S15" s="175"/>
      <c r="T15" s="1430"/>
      <c r="W15" s="1429"/>
    </row>
    <row r="16" spans="1:25" ht="12" customHeight="1">
      <c r="A16" s="679" t="str">
        <f>'6.1'!A17</f>
        <v>září</v>
      </c>
      <c r="B16" s="1000">
        <v>17.969291971732108</v>
      </c>
      <c r="C16" s="680">
        <v>198.68982492276689</v>
      </c>
      <c r="D16" s="681">
        <v>6.3</v>
      </c>
      <c r="E16" s="1000">
        <v>15.985046015808495</v>
      </c>
      <c r="F16" s="680">
        <v>174.93496722083333</v>
      </c>
      <c r="G16" s="1004">
        <v>8</v>
      </c>
      <c r="H16" s="680">
        <v>7.3231253244423948</v>
      </c>
      <c r="I16" s="680">
        <v>80.973585922766901</v>
      </c>
      <c r="J16" s="681">
        <v>14</v>
      </c>
      <c r="K16" s="1000">
        <v>7.7297911715914047</v>
      </c>
      <c r="L16" s="680">
        <v>84.608095220833349</v>
      </c>
      <c r="M16" s="681">
        <v>20.7</v>
      </c>
      <c r="N16" s="1338">
        <v>45668</v>
      </c>
      <c r="O16" s="1339">
        <v>31.476636097024191</v>
      </c>
      <c r="P16" s="34">
        <v>-1.1000000000000001</v>
      </c>
      <c r="Q16" s="1662"/>
      <c r="S16" s="175"/>
      <c r="T16" s="1430"/>
      <c r="W16" s="1429"/>
    </row>
    <row r="17" spans="1:23" ht="12" customHeight="1">
      <c r="A17" s="676" t="str">
        <f>'6.1'!A18</f>
        <v>říjen</v>
      </c>
      <c r="B17" s="999">
        <v>23.065487034265406</v>
      </c>
      <c r="C17" s="677">
        <v>254.92796565403714</v>
      </c>
      <c r="D17" s="678">
        <v>5.7</v>
      </c>
      <c r="E17" s="999">
        <v>20.814605579913415</v>
      </c>
      <c r="F17" s="677">
        <v>227.92777954346349</v>
      </c>
      <c r="G17" s="1003">
        <v>6.2</v>
      </c>
      <c r="H17" s="677">
        <v>14.72724767502176</v>
      </c>
      <c r="I17" s="677">
        <v>162.76597265403711</v>
      </c>
      <c r="J17" s="678">
        <v>11.7</v>
      </c>
      <c r="K17" s="999">
        <v>15.064493233404173</v>
      </c>
      <c r="L17" s="677">
        <v>164.9695625434635</v>
      </c>
      <c r="M17" s="678">
        <v>11.5</v>
      </c>
      <c r="N17" s="1338">
        <v>45669</v>
      </c>
      <c r="O17" s="1339">
        <v>33.603262855864969</v>
      </c>
      <c r="P17" s="34">
        <v>-2.1</v>
      </c>
      <c r="Q17" s="1662"/>
      <c r="S17" s="175"/>
      <c r="T17" s="1430"/>
      <c r="W17" s="1429"/>
    </row>
    <row r="18" spans="1:23" ht="12" customHeight="1">
      <c r="A18" s="679" t="str">
        <f>'6.1'!A19</f>
        <v>listopad</v>
      </c>
      <c r="B18" s="1000">
        <v>34.985083111465045</v>
      </c>
      <c r="C18" s="680">
        <v>385.20981533716912</v>
      </c>
      <c r="D18" s="681">
        <v>-1.1000000000000001</v>
      </c>
      <c r="E18" s="1000">
        <v>34.826663885530508</v>
      </c>
      <c r="F18" s="680">
        <v>380.17007042526666</v>
      </c>
      <c r="G18" s="1004">
        <v>0.4</v>
      </c>
      <c r="H18" s="680">
        <v>17.543933057475606</v>
      </c>
      <c r="I18" s="680">
        <v>193.16931033716904</v>
      </c>
      <c r="J18" s="681">
        <v>9.6999999999999993</v>
      </c>
      <c r="K18" s="1000">
        <v>18.50867909905714</v>
      </c>
      <c r="L18" s="680">
        <v>202.02672642526665</v>
      </c>
      <c r="M18" s="681">
        <v>7.5</v>
      </c>
      <c r="N18" s="1338">
        <v>45670</v>
      </c>
      <c r="O18" s="1339">
        <v>39.573317805393529</v>
      </c>
      <c r="P18" s="34">
        <v>-3.7</v>
      </c>
      <c r="Q18" s="1662"/>
      <c r="S18" s="175"/>
      <c r="T18" s="1430"/>
      <c r="W18" s="1429"/>
    </row>
    <row r="19" spans="1:23" ht="12" customHeight="1">
      <c r="A19" s="682" t="str">
        <f>'6.1'!A20</f>
        <v>prosinec</v>
      </c>
      <c r="B19" s="1001">
        <v>36.526844248772832</v>
      </c>
      <c r="C19" s="683">
        <v>401.13276773038928</v>
      </c>
      <c r="D19" s="684">
        <v>-0.5</v>
      </c>
      <c r="E19" s="1001">
        <v>38.118645015085853</v>
      </c>
      <c r="F19" s="683">
        <v>415.03984047519356</v>
      </c>
      <c r="G19" s="1005">
        <v>-0.8</v>
      </c>
      <c r="H19" s="683">
        <v>24.789892784624687</v>
      </c>
      <c r="I19" s="683">
        <v>272.20450073038927</v>
      </c>
      <c r="J19" s="684">
        <v>8</v>
      </c>
      <c r="K19" s="1001">
        <v>24.982252388690579</v>
      </c>
      <c r="L19" s="683">
        <v>272.01828147519359</v>
      </c>
      <c r="M19" s="684">
        <v>1.8</v>
      </c>
      <c r="N19" s="1338">
        <v>45671</v>
      </c>
      <c r="O19" s="1339">
        <v>37.899730475737556</v>
      </c>
      <c r="P19" s="34">
        <v>-2.7</v>
      </c>
      <c r="Q19" s="1662"/>
      <c r="S19" s="175"/>
      <c r="T19" s="1430"/>
      <c r="W19" s="1429"/>
    </row>
    <row r="20" spans="1:23" ht="12" customHeight="1">
      <c r="A20" s="656" t="s">
        <v>194</v>
      </c>
      <c r="B20" s="1325">
        <v>41.847308143966082</v>
      </c>
      <c r="C20" s="683">
        <v>454.18842264263617</v>
      </c>
      <c r="D20" s="684">
        <v>-5.9</v>
      </c>
      <c r="E20" s="1001">
        <v>45.945931301432687</v>
      </c>
      <c r="F20" s="683">
        <v>500.71317266658065</v>
      </c>
      <c r="G20" s="1005">
        <v>-9.6</v>
      </c>
      <c r="H20" s="683">
        <v>6.6067509093122299</v>
      </c>
      <c r="I20" s="683">
        <v>72.575414079161348</v>
      </c>
      <c r="J20" s="684">
        <v>19.399999999999999</v>
      </c>
      <c r="K20" s="1001">
        <v>6.624757674992142</v>
      </c>
      <c r="L20" s="683">
        <v>72.328563872991396</v>
      </c>
      <c r="M20" s="684">
        <v>21.8</v>
      </c>
      <c r="N20" s="1338">
        <v>45672</v>
      </c>
      <c r="O20" s="1339">
        <v>38.270896583595992</v>
      </c>
      <c r="P20" s="34">
        <v>0.7</v>
      </c>
      <c r="Q20" s="1662"/>
      <c r="S20" s="175"/>
      <c r="T20" s="1430"/>
      <c r="W20" s="1429"/>
    </row>
    <row r="21" spans="1:23" ht="12" customHeight="1">
      <c r="A21" s="177"/>
      <c r="B21" s="178"/>
      <c r="C21" s="178"/>
      <c r="D21" s="178"/>
      <c r="E21" s="178"/>
      <c r="F21" s="178"/>
      <c r="G21" s="179"/>
      <c r="H21" s="178"/>
      <c r="I21" s="178"/>
      <c r="J21" s="179"/>
      <c r="K21" s="178"/>
      <c r="L21" s="178"/>
      <c r="M21" s="179"/>
      <c r="N21" s="1338">
        <v>45673</v>
      </c>
      <c r="O21" s="1339">
        <v>36.883267708472943</v>
      </c>
      <c r="P21" s="34">
        <v>0.6</v>
      </c>
      <c r="Q21" s="1431"/>
      <c r="S21" s="175"/>
      <c r="T21" s="1430"/>
      <c r="W21" s="1429"/>
    </row>
    <row r="22" spans="1:23" ht="12" customHeight="1">
      <c r="A22" s="177"/>
      <c r="B22" s="178"/>
      <c r="C22" s="178"/>
      <c r="D22" s="179"/>
      <c r="E22" s="178"/>
      <c r="F22" s="178"/>
      <c r="G22" s="179"/>
      <c r="H22" s="178"/>
      <c r="I22" s="178"/>
      <c r="J22" s="179"/>
      <c r="K22" s="178"/>
      <c r="L22" s="178"/>
      <c r="M22" s="179"/>
      <c r="N22" s="1338">
        <v>45674</v>
      </c>
      <c r="O22" s="1339">
        <v>37.484929657178199</v>
      </c>
      <c r="P22" s="34">
        <v>-0.4</v>
      </c>
      <c r="Q22" s="1431"/>
      <c r="S22" s="175"/>
      <c r="T22" s="1430"/>
      <c r="W22" s="1429"/>
    </row>
    <row r="23" spans="1:23" ht="12" customHeight="1">
      <c r="B23" s="174"/>
      <c r="C23" s="174"/>
      <c r="D23" s="174"/>
      <c r="E23" s="174"/>
      <c r="F23" s="174"/>
      <c r="G23" s="174"/>
      <c r="H23" s="174"/>
      <c r="I23" s="174"/>
      <c r="J23" s="174"/>
      <c r="K23" s="174"/>
      <c r="L23" s="174"/>
      <c r="M23" s="174"/>
      <c r="N23" s="1338">
        <v>45675</v>
      </c>
      <c r="O23" s="1339">
        <v>33.723518885732062</v>
      </c>
      <c r="P23" s="34">
        <v>-1.3</v>
      </c>
      <c r="S23" s="175"/>
      <c r="T23" s="1430"/>
      <c r="W23" s="1429"/>
    </row>
    <row r="24" spans="1:23" ht="12" customHeight="1">
      <c r="B24" s="174"/>
      <c r="C24" s="174"/>
      <c r="D24" s="174"/>
      <c r="E24" s="174"/>
      <c r="F24" s="174"/>
      <c r="G24" s="174"/>
      <c r="H24" s="174"/>
      <c r="I24" s="174"/>
      <c r="J24" s="174">
        <f>B5</f>
        <v>2025</v>
      </c>
      <c r="K24" s="174">
        <f>E5</f>
        <v>2024</v>
      </c>
      <c r="M24" s="174"/>
      <c r="N24" s="1338">
        <v>45676</v>
      </c>
      <c r="O24" s="1339">
        <v>34.548490946254951</v>
      </c>
      <c r="P24" s="34">
        <v>-1.3</v>
      </c>
      <c r="S24" s="175"/>
      <c r="T24" s="1430"/>
      <c r="W24" s="1429"/>
    </row>
    <row r="25" spans="1:23" ht="12" customHeight="1">
      <c r="B25" s="174"/>
      <c r="C25" s="174"/>
      <c r="D25" s="174"/>
      <c r="E25" s="174"/>
      <c r="F25" s="174"/>
      <c r="G25" s="174"/>
      <c r="H25" s="174"/>
      <c r="I25" s="174" t="str">
        <f t="shared" ref="I25:I36" si="0">A8</f>
        <v>leden</v>
      </c>
      <c r="J25" s="175">
        <f t="shared" ref="J25:J36" si="1">B8</f>
        <v>40.962506503309157</v>
      </c>
      <c r="K25" s="175">
        <f>E8</f>
        <v>45.945931301432687</v>
      </c>
      <c r="L25" s="175"/>
      <c r="M25" s="174"/>
      <c r="N25" s="1338">
        <v>45677</v>
      </c>
      <c r="O25" s="1339">
        <v>40.962506503309157</v>
      </c>
      <c r="P25" s="34">
        <v>-2.4</v>
      </c>
      <c r="S25" s="175"/>
      <c r="T25" s="1430"/>
      <c r="W25" s="1429"/>
    </row>
    <row r="26" spans="1:23" ht="12" customHeight="1">
      <c r="B26" s="174"/>
      <c r="C26" s="174"/>
      <c r="D26" s="174"/>
      <c r="E26" s="174"/>
      <c r="F26" s="174"/>
      <c r="G26" s="174"/>
      <c r="H26" s="174"/>
      <c r="I26" s="174" t="str">
        <f t="shared" si="0"/>
        <v>únor</v>
      </c>
      <c r="J26" s="175">
        <f t="shared" si="1"/>
        <v>41.847308143966082</v>
      </c>
      <c r="K26" s="175">
        <f t="shared" ref="K26:K35" si="2">E9</f>
        <v>32.629414850280945</v>
      </c>
      <c r="L26" s="175"/>
      <c r="M26" s="174"/>
      <c r="N26" s="1338">
        <v>45678</v>
      </c>
      <c r="O26" s="1339">
        <v>39.631434257690003</v>
      </c>
      <c r="P26" s="34">
        <v>-2.4</v>
      </c>
      <c r="S26" s="175"/>
      <c r="T26" s="1430"/>
      <c r="W26" s="1429"/>
    </row>
    <row r="27" spans="1:23" ht="12" customHeight="1">
      <c r="B27" s="174"/>
      <c r="C27" s="174"/>
      <c r="D27" s="174"/>
      <c r="E27" s="174"/>
      <c r="F27" s="174"/>
      <c r="G27" s="174"/>
      <c r="H27" s="174"/>
      <c r="I27" s="174" t="str">
        <f t="shared" si="0"/>
        <v>březen</v>
      </c>
      <c r="J27" s="175">
        <f t="shared" si="1"/>
        <v>31.623828156839046</v>
      </c>
      <c r="K27" s="175">
        <f t="shared" si="2"/>
        <v>27.588374876955726</v>
      </c>
      <c r="L27" s="175"/>
      <c r="M27" s="174"/>
      <c r="N27" s="1338">
        <v>45679</v>
      </c>
      <c r="O27" s="1339">
        <v>39.382124602597834</v>
      </c>
      <c r="P27" s="34">
        <v>-2.6</v>
      </c>
      <c r="S27" s="175"/>
      <c r="T27" s="1430"/>
      <c r="W27" s="1429"/>
    </row>
    <row r="28" spans="1:23" ht="12" customHeight="1">
      <c r="B28" s="174"/>
      <c r="C28" s="174"/>
      <c r="D28" s="174"/>
      <c r="E28" s="174"/>
      <c r="F28" s="174"/>
      <c r="G28" s="174"/>
      <c r="H28" s="174"/>
      <c r="I28" s="174" t="str">
        <f t="shared" si="0"/>
        <v>duben</v>
      </c>
      <c r="J28" s="175">
        <f t="shared" si="1"/>
        <v>27.233046081407405</v>
      </c>
      <c r="K28" s="175">
        <f t="shared" si="2"/>
        <v>24.996468084629665</v>
      </c>
      <c r="L28" s="175"/>
      <c r="M28" s="174"/>
      <c r="N28" s="1338">
        <v>45680</v>
      </c>
      <c r="O28" s="1339">
        <v>35.212268189255582</v>
      </c>
      <c r="P28" s="34">
        <v>1E-4</v>
      </c>
      <c r="S28" s="175"/>
      <c r="T28" s="1430"/>
      <c r="W28" s="1429"/>
    </row>
    <row r="29" spans="1:23" ht="12" customHeight="1">
      <c r="B29" s="174"/>
      <c r="C29" s="174"/>
      <c r="D29" s="174"/>
      <c r="E29" s="174"/>
      <c r="F29" s="174"/>
      <c r="G29" s="174"/>
      <c r="H29" s="174"/>
      <c r="I29" s="174" t="str">
        <f t="shared" si="0"/>
        <v>květen</v>
      </c>
      <c r="J29" s="175">
        <f t="shared" si="1"/>
        <v>18.097904697033943</v>
      </c>
      <c r="K29" s="175">
        <f t="shared" si="2"/>
        <v>13.426192785293228</v>
      </c>
      <c r="L29" s="175"/>
      <c r="M29" s="174"/>
      <c r="N29" s="1338">
        <v>45681</v>
      </c>
      <c r="O29" s="1339">
        <v>32.145929073140543</v>
      </c>
      <c r="P29" s="34">
        <v>2.4</v>
      </c>
      <c r="S29" s="175"/>
      <c r="T29" s="1430"/>
      <c r="W29" s="1429"/>
    </row>
    <row r="30" spans="1:23" ht="12" customHeight="1">
      <c r="B30" s="174"/>
      <c r="C30" s="174"/>
      <c r="D30" s="174"/>
      <c r="E30" s="174"/>
      <c r="F30" s="174"/>
      <c r="G30" s="174"/>
      <c r="H30" s="174"/>
      <c r="I30" s="174" t="str">
        <f t="shared" si="0"/>
        <v>červen</v>
      </c>
      <c r="J30" s="175">
        <f t="shared" si="1"/>
        <v>11.800191565164615</v>
      </c>
      <c r="K30" s="175">
        <f t="shared" si="2"/>
        <v>12.728432047765512</v>
      </c>
      <c r="L30" s="175"/>
      <c r="M30" s="174"/>
      <c r="N30" s="1338">
        <v>45682</v>
      </c>
      <c r="O30" s="1339">
        <v>26.770240453676056</v>
      </c>
      <c r="P30" s="34">
        <v>3.6</v>
      </c>
      <c r="S30" s="175"/>
      <c r="T30" s="1430"/>
      <c r="W30" s="1429"/>
    </row>
    <row r="31" spans="1:23" ht="12" customHeight="1">
      <c r="B31" s="174"/>
      <c r="C31" s="174"/>
      <c r="D31" s="174"/>
      <c r="E31" s="174"/>
      <c r="F31" s="174"/>
      <c r="G31" s="174"/>
      <c r="H31" s="174"/>
      <c r="I31" s="174" t="str">
        <f t="shared" si="0"/>
        <v>červenec</v>
      </c>
      <c r="J31" s="175">
        <f t="shared" si="1"/>
        <v>11.611907014934767</v>
      </c>
      <c r="K31" s="175">
        <f t="shared" si="2"/>
        <v>11.366100042584415</v>
      </c>
      <c r="L31" s="175"/>
      <c r="M31" s="174"/>
      <c r="N31" s="1338">
        <v>45683</v>
      </c>
      <c r="O31" s="1339">
        <v>27.182130772141999</v>
      </c>
      <c r="P31" s="34">
        <v>3.5</v>
      </c>
      <c r="S31" s="175"/>
      <c r="T31" s="1430"/>
      <c r="W31" s="1429"/>
    </row>
    <row r="32" spans="1:23" ht="12" customHeight="1">
      <c r="B32" s="174"/>
      <c r="C32" s="174"/>
      <c r="D32" s="174"/>
      <c r="E32" s="174"/>
      <c r="F32" s="174"/>
      <c r="G32" s="174"/>
      <c r="H32" s="174"/>
      <c r="I32" s="174" t="str">
        <f t="shared" si="0"/>
        <v>srpen</v>
      </c>
      <c r="J32" s="175">
        <f t="shared" si="1"/>
        <v>10.44354052378965</v>
      </c>
      <c r="K32" s="175">
        <f t="shared" si="2"/>
        <v>11.682594851928052</v>
      </c>
      <c r="L32" s="175"/>
      <c r="M32" s="174"/>
      <c r="N32" s="1338">
        <v>45684</v>
      </c>
      <c r="O32" s="1339">
        <v>28.706724022596706</v>
      </c>
      <c r="P32" s="34">
        <v>5.0999999999999996</v>
      </c>
      <c r="S32" s="175"/>
      <c r="T32" s="1430"/>
      <c r="W32" s="1429"/>
    </row>
    <row r="33" spans="2:23" ht="12" customHeight="1">
      <c r="B33" s="174"/>
      <c r="C33" s="174"/>
      <c r="D33" s="174"/>
      <c r="E33" s="174"/>
      <c r="F33" s="174"/>
      <c r="G33" s="174"/>
      <c r="H33" s="174"/>
      <c r="I33" s="174" t="str">
        <f t="shared" si="0"/>
        <v>září</v>
      </c>
      <c r="J33" s="175">
        <f t="shared" si="1"/>
        <v>17.969291971732108</v>
      </c>
      <c r="K33" s="175">
        <f t="shared" si="2"/>
        <v>15.985046015808495</v>
      </c>
      <c r="L33" s="175"/>
      <c r="M33" s="174"/>
      <c r="N33" s="1338">
        <v>45685</v>
      </c>
      <c r="O33" s="1339">
        <v>28.193773643706795</v>
      </c>
      <c r="P33" s="34">
        <v>5</v>
      </c>
      <c r="S33" s="175"/>
      <c r="T33" s="1430"/>
      <c r="W33" s="1429"/>
    </row>
    <row r="34" spans="2:23" ht="12" customHeight="1">
      <c r="B34" s="174"/>
      <c r="C34" s="174"/>
      <c r="D34" s="174"/>
      <c r="E34" s="174"/>
      <c r="F34" s="174"/>
      <c r="G34" s="174"/>
      <c r="H34" s="174"/>
      <c r="I34" s="174" t="str">
        <f t="shared" si="0"/>
        <v>říjen</v>
      </c>
      <c r="J34" s="175">
        <f t="shared" si="1"/>
        <v>23.065487034265406</v>
      </c>
      <c r="K34" s="175">
        <f t="shared" si="2"/>
        <v>20.814605579913415</v>
      </c>
      <c r="L34" s="175"/>
      <c r="M34" s="174"/>
      <c r="N34" s="1338">
        <v>45686</v>
      </c>
      <c r="O34" s="1339">
        <v>28.71228191951192</v>
      </c>
      <c r="P34" s="34">
        <v>3.7</v>
      </c>
      <c r="S34" s="175"/>
      <c r="T34" s="1430"/>
      <c r="W34" s="1429"/>
    </row>
    <row r="35" spans="2:23" ht="12" customHeight="1">
      <c r="B35" s="174"/>
      <c r="C35" s="174"/>
      <c r="D35" s="174"/>
      <c r="E35" s="174"/>
      <c r="F35" s="174"/>
      <c r="G35" s="174"/>
      <c r="H35" s="174"/>
      <c r="I35" s="174" t="str">
        <f t="shared" si="0"/>
        <v>listopad</v>
      </c>
      <c r="J35" s="175">
        <f t="shared" si="1"/>
        <v>34.985083111465045</v>
      </c>
      <c r="K35" s="175">
        <f t="shared" si="2"/>
        <v>34.826663885530508</v>
      </c>
      <c r="L35" s="175"/>
      <c r="M35" s="174"/>
      <c r="N35" s="1338">
        <v>45687</v>
      </c>
      <c r="O35" s="1339">
        <v>30.960566468337472</v>
      </c>
      <c r="P35" s="34">
        <v>2.4</v>
      </c>
      <c r="S35" s="175"/>
      <c r="T35" s="1430"/>
      <c r="W35" s="1429"/>
    </row>
    <row r="36" spans="2:23" ht="12" customHeight="1">
      <c r="B36" s="174"/>
      <c r="C36" s="174"/>
      <c r="D36" s="174"/>
      <c r="E36" s="174"/>
      <c r="F36" s="174"/>
      <c r="G36" s="174"/>
      <c r="H36" s="174"/>
      <c r="I36" s="174" t="str">
        <f t="shared" si="0"/>
        <v>prosinec</v>
      </c>
      <c r="J36" s="175">
        <f t="shared" si="1"/>
        <v>36.526844248772832</v>
      </c>
      <c r="K36" s="175">
        <f>E19</f>
        <v>38.118645015085853</v>
      </c>
      <c r="L36" s="175"/>
      <c r="M36" s="174"/>
      <c r="N36" s="1338">
        <v>45688</v>
      </c>
      <c r="O36" s="1339">
        <v>31.122176246780718</v>
      </c>
      <c r="P36" s="34">
        <v>0.6</v>
      </c>
      <c r="S36" s="175"/>
      <c r="T36" s="1430"/>
      <c r="W36" s="1429"/>
    </row>
    <row r="37" spans="2:23" ht="12" customHeight="1">
      <c r="B37" s="174"/>
      <c r="C37" s="174"/>
      <c r="D37" s="174"/>
      <c r="E37" s="174"/>
      <c r="F37" s="174"/>
      <c r="G37" s="174"/>
      <c r="H37" s="174"/>
      <c r="I37" s="174"/>
      <c r="J37" s="175"/>
      <c r="K37" s="175"/>
      <c r="L37" s="174"/>
      <c r="M37" s="174"/>
      <c r="N37" s="1338">
        <v>45689</v>
      </c>
      <c r="O37" s="1339">
        <v>29.772477812644489</v>
      </c>
      <c r="P37" s="34">
        <v>-1</v>
      </c>
      <c r="S37" s="175"/>
      <c r="T37" s="1430"/>
      <c r="W37" s="1429"/>
    </row>
    <row r="38" spans="2:23" ht="12" customHeight="1">
      <c r="B38" s="174"/>
      <c r="C38" s="174"/>
      <c r="D38" s="174"/>
      <c r="E38" s="174"/>
      <c r="F38" s="174"/>
      <c r="G38" s="174"/>
      <c r="H38" s="174"/>
      <c r="I38" s="174"/>
      <c r="J38" s="174"/>
      <c r="K38" s="174"/>
      <c r="L38" s="174"/>
      <c r="M38" s="174"/>
      <c r="N38" s="1338">
        <v>45690</v>
      </c>
      <c r="O38" s="1339">
        <v>32.079172817446739</v>
      </c>
      <c r="P38" s="34">
        <v>-1.8</v>
      </c>
      <c r="S38" s="175"/>
      <c r="T38" s="1430"/>
      <c r="W38" s="1429"/>
    </row>
    <row r="39" spans="2:23" ht="12" customHeight="1">
      <c r="B39" s="174"/>
      <c r="C39" s="174"/>
      <c r="D39" s="174"/>
      <c r="E39" s="174"/>
      <c r="F39" s="174"/>
      <c r="G39" s="174"/>
      <c r="H39" s="174"/>
      <c r="I39" s="174"/>
      <c r="J39" s="174"/>
      <c r="K39" s="174"/>
      <c r="L39" s="174"/>
      <c r="M39" s="174"/>
      <c r="N39" s="1338">
        <v>45691</v>
      </c>
      <c r="O39" s="1339">
        <v>37.775755256108809</v>
      </c>
      <c r="P39" s="34">
        <v>-2.8</v>
      </c>
      <c r="S39" s="175"/>
      <c r="T39" s="1430"/>
      <c r="W39" s="1429"/>
    </row>
    <row r="40" spans="2:23" ht="12" customHeight="1">
      <c r="B40" s="174"/>
      <c r="C40" s="174"/>
      <c r="D40" s="174"/>
      <c r="E40" s="174"/>
      <c r="F40" s="174"/>
      <c r="G40" s="174"/>
      <c r="H40" s="174"/>
      <c r="I40" s="174"/>
      <c r="J40" s="174"/>
      <c r="K40" s="174"/>
      <c r="L40" s="174"/>
      <c r="M40" s="174"/>
      <c r="N40" s="1338">
        <v>45692</v>
      </c>
      <c r="O40" s="1339">
        <v>36.798349986493065</v>
      </c>
      <c r="P40" s="34">
        <v>-2.6</v>
      </c>
      <c r="S40" s="175"/>
      <c r="T40" s="1430"/>
      <c r="W40" s="1429"/>
    </row>
    <row r="41" spans="2:23" ht="12" customHeight="1">
      <c r="B41" s="174"/>
      <c r="C41" s="174"/>
      <c r="D41" s="174"/>
      <c r="E41" s="174"/>
      <c r="F41" s="174"/>
      <c r="G41" s="174"/>
      <c r="H41" s="174"/>
      <c r="I41" s="174"/>
      <c r="J41" s="174"/>
      <c r="K41" s="174"/>
      <c r="L41" s="174"/>
      <c r="M41" s="174"/>
      <c r="N41" s="1338">
        <v>45693</v>
      </c>
      <c r="O41" s="1339">
        <v>36.446066888224053</v>
      </c>
      <c r="P41" s="34">
        <v>-0.2</v>
      </c>
      <c r="S41" s="175"/>
      <c r="T41" s="1430"/>
      <c r="W41" s="1429"/>
    </row>
    <row r="42" spans="2:23" ht="12" customHeight="1">
      <c r="N42" s="1338">
        <v>45694</v>
      </c>
      <c r="O42" s="1339">
        <v>35.526562704046441</v>
      </c>
      <c r="P42" s="34">
        <v>1.1000000000000001</v>
      </c>
      <c r="S42" s="175"/>
      <c r="T42" s="1430"/>
      <c r="W42" s="1429"/>
    </row>
    <row r="43" spans="2:23" ht="12" customHeight="1">
      <c r="N43" s="1338">
        <v>45695</v>
      </c>
      <c r="O43" s="1339">
        <v>32.525441766789861</v>
      </c>
      <c r="P43" s="34">
        <v>1</v>
      </c>
      <c r="S43" s="175"/>
      <c r="T43" s="1430"/>
      <c r="W43" s="1429"/>
    </row>
    <row r="44" spans="2:23" ht="12" customHeight="1">
      <c r="N44" s="1338">
        <v>45696</v>
      </c>
      <c r="O44" s="1339">
        <v>29.510042640038652</v>
      </c>
      <c r="P44" s="34">
        <v>0.4</v>
      </c>
      <c r="S44" s="175"/>
      <c r="T44" s="1430"/>
      <c r="W44" s="1429"/>
    </row>
    <row r="45" spans="2:23">
      <c r="N45" s="1338">
        <v>45697</v>
      </c>
      <c r="O45" s="1339">
        <v>30.237283613354894</v>
      </c>
      <c r="P45" s="34">
        <v>-0.2</v>
      </c>
      <c r="S45" s="175"/>
      <c r="T45" s="1430"/>
      <c r="W45" s="1429"/>
    </row>
    <row r="46" spans="2:23">
      <c r="B46" s="180"/>
      <c r="D46" s="181"/>
      <c r="E46" s="181"/>
      <c r="F46" s="181"/>
      <c r="G46" s="181"/>
      <c r="H46" s="181"/>
      <c r="I46" s="181"/>
      <c r="N46" s="1338">
        <v>45698</v>
      </c>
      <c r="O46" s="1339">
        <v>32.973866900991254</v>
      </c>
      <c r="P46" s="34">
        <v>0.2</v>
      </c>
      <c r="S46" s="175"/>
      <c r="T46" s="1430"/>
      <c r="W46" s="1429"/>
    </row>
    <row r="47" spans="2:23">
      <c r="D47" s="181"/>
      <c r="E47" s="181"/>
      <c r="F47" s="181"/>
      <c r="G47" s="181"/>
      <c r="H47" s="181"/>
      <c r="I47" s="181"/>
      <c r="N47" s="1338">
        <v>45699</v>
      </c>
      <c r="O47" s="1339">
        <v>33.377464774745874</v>
      </c>
      <c r="P47" s="34">
        <v>0.1</v>
      </c>
      <c r="S47" s="175"/>
      <c r="T47" s="1430"/>
      <c r="W47" s="1429"/>
    </row>
    <row r="48" spans="2:23">
      <c r="N48" s="1338">
        <v>45700</v>
      </c>
      <c r="O48" s="1339">
        <v>37.348388633904335</v>
      </c>
      <c r="P48" s="34">
        <v>-0.7</v>
      </c>
      <c r="S48" s="175"/>
      <c r="T48" s="1430"/>
      <c r="W48" s="1429"/>
    </row>
    <row r="49" spans="2:23">
      <c r="N49" s="1338">
        <v>45701</v>
      </c>
      <c r="O49" s="1339">
        <v>38.143778911142363</v>
      </c>
      <c r="P49" s="34">
        <v>-0.4</v>
      </c>
      <c r="S49" s="175"/>
      <c r="T49" s="1430"/>
      <c r="W49" s="1429"/>
    </row>
    <row r="50" spans="2:23">
      <c r="B50" s="178"/>
      <c r="C50" s="178"/>
      <c r="D50" s="178"/>
      <c r="E50" s="178"/>
      <c r="F50" s="178"/>
      <c r="G50" s="182"/>
      <c r="H50" s="182"/>
      <c r="I50" s="182"/>
      <c r="N50" s="1338">
        <v>45702</v>
      </c>
      <c r="O50" s="1339">
        <v>39.975220266892222</v>
      </c>
      <c r="P50" s="34">
        <v>-2.9</v>
      </c>
      <c r="S50" s="175"/>
      <c r="T50" s="1430"/>
      <c r="W50" s="1429"/>
    </row>
    <row r="51" spans="2:23">
      <c r="B51" s="178"/>
      <c r="C51" s="178"/>
      <c r="D51" s="178"/>
      <c r="E51" s="178"/>
      <c r="F51" s="178"/>
      <c r="G51" s="182"/>
      <c r="H51" s="182"/>
      <c r="I51" s="182"/>
      <c r="N51" s="1338">
        <v>45703</v>
      </c>
      <c r="O51" s="1339">
        <v>35.820157896976575</v>
      </c>
      <c r="P51" s="34">
        <v>-4.0999999999999996</v>
      </c>
      <c r="S51" s="175"/>
      <c r="T51" s="1430"/>
      <c r="W51" s="1429"/>
    </row>
    <row r="52" spans="2:23">
      <c r="B52" s="178"/>
      <c r="C52" s="178"/>
      <c r="D52" s="178"/>
      <c r="E52" s="178"/>
      <c r="F52" s="178"/>
      <c r="G52" s="182"/>
      <c r="H52" s="182"/>
      <c r="I52" s="182"/>
      <c r="N52" s="1338">
        <v>45704</v>
      </c>
      <c r="O52" s="1339">
        <v>36.790948436273609</v>
      </c>
      <c r="P52" s="34">
        <v>-5.5</v>
      </c>
      <c r="S52" s="175"/>
      <c r="T52" s="1430"/>
      <c r="W52" s="1429"/>
    </row>
    <row r="53" spans="2:23">
      <c r="B53" s="178"/>
      <c r="C53" s="178"/>
      <c r="D53" s="178"/>
      <c r="E53" s="178"/>
      <c r="F53" s="178"/>
      <c r="G53" s="182"/>
      <c r="H53" s="182"/>
      <c r="I53" s="182"/>
      <c r="N53" s="1338">
        <v>45705</v>
      </c>
      <c r="O53" s="1339">
        <v>41.847308143966082</v>
      </c>
      <c r="P53" s="34">
        <v>-5.9</v>
      </c>
      <c r="S53" s="175"/>
      <c r="T53" s="1430"/>
      <c r="W53" s="1429"/>
    </row>
    <row r="54" spans="2:23">
      <c r="B54" s="178"/>
      <c r="C54" s="178"/>
      <c r="D54" s="178"/>
      <c r="E54" s="178"/>
      <c r="F54" s="178"/>
      <c r="G54" s="182"/>
      <c r="H54" s="182"/>
      <c r="I54" s="182"/>
      <c r="N54" s="1338">
        <v>45706</v>
      </c>
      <c r="O54" s="1339">
        <v>40.640749095421249</v>
      </c>
      <c r="P54" s="34">
        <v>-6.8</v>
      </c>
      <c r="S54" s="175"/>
      <c r="T54" s="1430"/>
      <c r="W54" s="1429"/>
    </row>
    <row r="55" spans="2:23">
      <c r="B55" s="178"/>
      <c r="C55" s="178"/>
      <c r="D55" s="178"/>
      <c r="E55" s="178"/>
      <c r="F55" s="178"/>
      <c r="G55" s="182"/>
      <c r="H55" s="182"/>
      <c r="I55" s="182"/>
      <c r="N55" s="1338">
        <v>45707</v>
      </c>
      <c r="O55" s="1339">
        <v>39.509485535436966</v>
      </c>
      <c r="P55" s="34">
        <v>-6.1</v>
      </c>
      <c r="S55" s="175"/>
      <c r="T55" s="1430"/>
      <c r="W55" s="1429"/>
    </row>
    <row r="56" spans="2:23">
      <c r="B56" s="178"/>
      <c r="C56" s="178"/>
      <c r="D56" s="178"/>
      <c r="E56" s="178"/>
      <c r="F56" s="178"/>
      <c r="G56" s="182"/>
      <c r="H56" s="182"/>
      <c r="I56" s="182"/>
      <c r="N56" s="1338">
        <v>45708</v>
      </c>
      <c r="O56" s="1339">
        <v>37.433854241254139</v>
      </c>
      <c r="P56" s="34">
        <v>-3.7</v>
      </c>
      <c r="S56" s="175"/>
      <c r="T56" s="1430"/>
      <c r="W56" s="1429"/>
    </row>
    <row r="57" spans="2:23">
      <c r="B57" s="178"/>
      <c r="C57" s="178"/>
      <c r="D57" s="178"/>
      <c r="E57" s="178"/>
      <c r="F57" s="178"/>
      <c r="G57" s="182"/>
      <c r="H57" s="182"/>
      <c r="I57" s="182"/>
      <c r="N57" s="1338">
        <v>45709</v>
      </c>
      <c r="O57" s="1339">
        <v>34.966632374208018</v>
      </c>
      <c r="P57" s="34">
        <v>-0.1</v>
      </c>
      <c r="S57" s="175"/>
      <c r="T57" s="1430"/>
      <c r="W57" s="1429"/>
    </row>
    <row r="58" spans="2:23">
      <c r="B58" s="178"/>
      <c r="C58" s="178"/>
      <c r="D58" s="178"/>
      <c r="E58" s="178"/>
      <c r="F58" s="178"/>
      <c r="G58" s="182"/>
      <c r="H58" s="182"/>
      <c r="I58" s="182"/>
      <c r="N58" s="1338">
        <v>45710</v>
      </c>
      <c r="O58" s="1339">
        <v>29.732130984107979</v>
      </c>
      <c r="P58" s="34">
        <v>1E-3</v>
      </c>
      <c r="S58" s="175"/>
      <c r="T58" s="1430"/>
      <c r="W58" s="1429"/>
    </row>
    <row r="59" spans="2:23">
      <c r="B59" s="178"/>
      <c r="C59" s="178"/>
      <c r="D59" s="178"/>
      <c r="E59" s="178"/>
      <c r="F59" s="178"/>
      <c r="G59" s="182"/>
      <c r="H59" s="182"/>
      <c r="I59" s="182"/>
      <c r="N59" s="1338">
        <v>45711</v>
      </c>
      <c r="O59" s="1339">
        <v>30.614544278360835</v>
      </c>
      <c r="P59" s="34">
        <v>1.6</v>
      </c>
      <c r="S59" s="175"/>
      <c r="T59" s="1430"/>
      <c r="W59" s="1429"/>
    </row>
    <row r="60" spans="2:23">
      <c r="B60" s="178"/>
      <c r="C60" s="178"/>
      <c r="D60" s="178"/>
      <c r="E60" s="178"/>
      <c r="F60" s="178"/>
      <c r="G60" s="182"/>
      <c r="H60" s="182"/>
      <c r="I60" s="182"/>
      <c r="N60" s="1338">
        <v>45712</v>
      </c>
      <c r="O60" s="1339">
        <v>29.76866713343744</v>
      </c>
      <c r="P60" s="34">
        <v>3.5</v>
      </c>
      <c r="S60" s="175"/>
      <c r="T60" s="1430"/>
      <c r="W60" s="1429"/>
    </row>
    <row r="61" spans="2:23">
      <c r="B61" s="178"/>
      <c r="C61" s="178"/>
      <c r="D61" s="178"/>
      <c r="E61" s="178"/>
      <c r="F61" s="178"/>
      <c r="G61" s="182"/>
      <c r="H61" s="182"/>
      <c r="I61" s="182"/>
      <c r="N61" s="1338">
        <v>45713</v>
      </c>
      <c r="O61" s="1339">
        <v>31.677703505821974</v>
      </c>
      <c r="P61" s="34">
        <v>4.2</v>
      </c>
      <c r="S61" s="175"/>
      <c r="T61" s="1430"/>
      <c r="W61" s="1429"/>
    </row>
    <row r="62" spans="2:23">
      <c r="B62" s="178"/>
      <c r="C62" s="178"/>
      <c r="D62" s="178"/>
      <c r="E62" s="178"/>
      <c r="F62" s="178"/>
      <c r="G62" s="182"/>
      <c r="H62" s="182"/>
      <c r="I62" s="182"/>
      <c r="N62" s="1338">
        <v>45714</v>
      </c>
      <c r="O62" s="1339">
        <v>30.294678819188327</v>
      </c>
      <c r="P62" s="34">
        <v>4.7</v>
      </c>
      <c r="S62" s="175"/>
      <c r="T62" s="1430"/>
      <c r="W62" s="1429"/>
    </row>
    <row r="63" spans="2:23">
      <c r="N63" s="1338">
        <v>45715</v>
      </c>
      <c r="O63" s="1339">
        <v>30.338803945207555</v>
      </c>
      <c r="P63" s="34">
        <v>4</v>
      </c>
      <c r="S63" s="175"/>
      <c r="T63" s="1430"/>
      <c r="W63" s="1429"/>
    </row>
    <row r="64" spans="2:23">
      <c r="N64" s="1338">
        <v>45716</v>
      </c>
      <c r="O64" s="1339">
        <v>30.012229479500064</v>
      </c>
      <c r="P64" s="34">
        <v>1.7</v>
      </c>
      <c r="S64" s="175"/>
      <c r="T64" s="1430"/>
      <c r="W64" s="1429"/>
    </row>
    <row r="65" spans="14:23">
      <c r="N65" s="1338">
        <v>45717</v>
      </c>
      <c r="O65" s="1340">
        <v>26.290572331429527</v>
      </c>
      <c r="P65" s="34">
        <v>1.3</v>
      </c>
      <c r="S65" s="175"/>
      <c r="T65" s="1430"/>
      <c r="W65" s="1429"/>
    </row>
    <row r="66" spans="14:23">
      <c r="N66" s="1338">
        <v>45718</v>
      </c>
      <c r="O66" s="1340">
        <v>26.253257024196877</v>
      </c>
      <c r="P66" s="34">
        <v>0.9</v>
      </c>
      <c r="S66" s="175"/>
      <c r="T66" s="1430"/>
      <c r="W66" s="1429"/>
    </row>
    <row r="67" spans="14:23">
      <c r="N67" s="1338">
        <v>45719</v>
      </c>
      <c r="O67" s="1340">
        <v>30.028865641190613</v>
      </c>
      <c r="P67" s="34">
        <v>1.3</v>
      </c>
      <c r="S67" s="175"/>
      <c r="T67" s="1430"/>
      <c r="W67" s="1429"/>
    </row>
    <row r="68" spans="14:23">
      <c r="N68" s="1338">
        <v>45720</v>
      </c>
      <c r="O68" s="1340">
        <v>29.200273325671048</v>
      </c>
      <c r="P68" s="34">
        <v>2</v>
      </c>
      <c r="S68" s="175"/>
      <c r="T68" s="1430"/>
      <c r="W68" s="1429"/>
    </row>
    <row r="69" spans="14:23">
      <c r="N69" s="1338">
        <v>45721</v>
      </c>
      <c r="O69" s="1340">
        <v>26.008802977808283</v>
      </c>
      <c r="P69" s="34">
        <v>4.5</v>
      </c>
      <c r="S69" s="175"/>
      <c r="T69" s="1430"/>
      <c r="W69" s="1429"/>
    </row>
    <row r="70" spans="14:23">
      <c r="N70" s="1338">
        <v>45722</v>
      </c>
      <c r="O70" s="1340">
        <v>23.738737102812539</v>
      </c>
      <c r="P70" s="34">
        <v>7</v>
      </c>
      <c r="S70" s="175"/>
      <c r="T70" s="1430"/>
      <c r="W70" s="1429"/>
    </row>
    <row r="71" spans="14:23">
      <c r="N71" s="1338">
        <v>45723</v>
      </c>
      <c r="O71" s="1340">
        <v>23.820659147286673</v>
      </c>
      <c r="P71" s="34">
        <v>6.8</v>
      </c>
      <c r="S71" s="175"/>
      <c r="T71" s="1430"/>
      <c r="W71" s="1429"/>
    </row>
    <row r="72" spans="14:23">
      <c r="N72" s="1338">
        <v>45724</v>
      </c>
      <c r="O72" s="1340">
        <v>19.143703880731113</v>
      </c>
      <c r="P72" s="34">
        <v>7.4</v>
      </c>
      <c r="S72" s="175"/>
      <c r="T72" s="1430"/>
      <c r="W72" s="1429"/>
    </row>
    <row r="73" spans="14:23">
      <c r="N73" s="1338">
        <v>45725</v>
      </c>
      <c r="O73" s="1340">
        <v>19.851779212528719</v>
      </c>
      <c r="P73" s="34">
        <v>9.1999999999999993</v>
      </c>
      <c r="S73" s="175"/>
      <c r="T73" s="1430"/>
      <c r="W73" s="1429"/>
    </row>
    <row r="74" spans="14:23">
      <c r="N74" s="1338">
        <v>45726</v>
      </c>
      <c r="O74" s="1340">
        <v>21.603813875988532</v>
      </c>
      <c r="P74" s="34">
        <v>9.4</v>
      </c>
      <c r="S74" s="175"/>
      <c r="T74" s="1430"/>
      <c r="W74" s="1429"/>
    </row>
    <row r="75" spans="14:23">
      <c r="N75" s="1338">
        <v>45727</v>
      </c>
      <c r="O75" s="1340">
        <v>23.16460233561191</v>
      </c>
      <c r="P75" s="34">
        <v>7.7</v>
      </c>
      <c r="S75" s="175"/>
      <c r="T75" s="1430"/>
      <c r="W75" s="1429"/>
    </row>
    <row r="76" spans="14:23">
      <c r="N76" s="1338">
        <v>45728</v>
      </c>
      <c r="O76" s="1340">
        <v>24.136451609134017</v>
      </c>
      <c r="P76" s="34">
        <v>7</v>
      </c>
      <c r="S76" s="175"/>
      <c r="T76" s="1430"/>
      <c r="W76" s="1429"/>
    </row>
    <row r="77" spans="14:23">
      <c r="N77" s="1338">
        <v>45729</v>
      </c>
      <c r="O77" s="1340">
        <v>27.467327344684072</v>
      </c>
      <c r="P77" s="34">
        <v>3.4</v>
      </c>
      <c r="S77" s="175"/>
      <c r="T77" s="1430"/>
      <c r="W77" s="1429"/>
    </row>
    <row r="78" spans="14:23">
      <c r="N78" s="1338">
        <v>45730</v>
      </c>
      <c r="O78" s="1340">
        <v>28.256932491010058</v>
      </c>
      <c r="P78" s="34">
        <v>2.7</v>
      </c>
      <c r="S78" s="175"/>
      <c r="T78" s="1430"/>
      <c r="W78" s="1429"/>
    </row>
    <row r="79" spans="14:23">
      <c r="N79" s="1338">
        <v>45731</v>
      </c>
      <c r="O79" s="1340">
        <v>24.532149704167001</v>
      </c>
      <c r="P79" s="34">
        <v>2.2999999999999998</v>
      </c>
      <c r="S79" s="175"/>
      <c r="T79" s="1430"/>
      <c r="W79" s="1429"/>
    </row>
    <row r="80" spans="14:23">
      <c r="N80" s="1338">
        <v>45732</v>
      </c>
      <c r="O80" s="1340">
        <v>24.764177741151272</v>
      </c>
      <c r="P80" s="34">
        <v>1.5</v>
      </c>
      <c r="S80" s="175"/>
      <c r="T80" s="1430"/>
      <c r="W80" s="1429"/>
    </row>
    <row r="81" spans="14:23">
      <c r="N81" s="1338">
        <v>45733</v>
      </c>
      <c r="O81" s="1340">
        <v>31.623828156839046</v>
      </c>
      <c r="P81" s="34">
        <v>-1</v>
      </c>
      <c r="S81" s="175"/>
      <c r="T81" s="1430"/>
      <c r="W81" s="1429"/>
    </row>
    <row r="82" spans="14:23">
      <c r="N82" s="1338">
        <v>45734</v>
      </c>
      <c r="O82" s="1340">
        <v>30.957670610159962</v>
      </c>
      <c r="P82" s="34">
        <v>-1.3</v>
      </c>
      <c r="S82" s="175"/>
      <c r="T82" s="1430"/>
      <c r="W82" s="1429"/>
    </row>
    <row r="83" spans="14:23">
      <c r="N83" s="1338">
        <v>45735</v>
      </c>
      <c r="O83" s="1340">
        <v>29.091718191177325</v>
      </c>
      <c r="P83" s="34">
        <v>2.1</v>
      </c>
      <c r="S83" s="175"/>
      <c r="T83" s="1430"/>
      <c r="W83" s="1429"/>
    </row>
    <row r="84" spans="14:23">
      <c r="N84" s="1338">
        <v>45736</v>
      </c>
      <c r="O84" s="1340">
        <v>27.09935698458251</v>
      </c>
      <c r="P84" s="34">
        <v>4.5999999999999996</v>
      </c>
      <c r="S84" s="175"/>
      <c r="T84" s="1430"/>
      <c r="W84" s="1429"/>
    </row>
    <row r="85" spans="14:23">
      <c r="N85" s="1338">
        <v>45737</v>
      </c>
      <c r="O85" s="1340">
        <v>23.046767125166358</v>
      </c>
      <c r="P85" s="34">
        <v>7.4</v>
      </c>
      <c r="S85" s="175"/>
      <c r="T85" s="1430"/>
      <c r="W85" s="1429"/>
    </row>
    <row r="86" spans="14:23">
      <c r="N86" s="1338">
        <v>45738</v>
      </c>
      <c r="O86" s="1340">
        <v>18.169857122668155</v>
      </c>
      <c r="P86" s="34">
        <v>8.6999999999999993</v>
      </c>
      <c r="S86" s="175"/>
      <c r="T86" s="1430"/>
      <c r="W86" s="1429"/>
    </row>
    <row r="87" spans="14:23">
      <c r="N87" s="1338">
        <v>45739</v>
      </c>
      <c r="O87" s="1340">
        <v>20.905439373833165</v>
      </c>
      <c r="P87" s="34">
        <v>8.5</v>
      </c>
      <c r="S87" s="175"/>
      <c r="T87" s="1430"/>
      <c r="W87" s="1429"/>
    </row>
    <row r="88" spans="14:23">
      <c r="N88" s="1338">
        <v>45740</v>
      </c>
      <c r="O88" s="1340">
        <v>23.880402211434184</v>
      </c>
      <c r="P88" s="34">
        <v>8.6</v>
      </c>
      <c r="S88" s="175"/>
      <c r="T88" s="1430"/>
      <c r="W88" s="1429"/>
    </row>
    <row r="89" spans="14:23">
      <c r="N89" s="1338">
        <v>45741</v>
      </c>
      <c r="O89" s="1340">
        <v>21.609482808855095</v>
      </c>
      <c r="P89" s="34">
        <v>8</v>
      </c>
      <c r="S89" s="175"/>
      <c r="T89" s="1430"/>
      <c r="W89" s="1429"/>
    </row>
    <row r="90" spans="14:23">
      <c r="N90" s="1338">
        <v>45742</v>
      </c>
      <c r="O90" s="1340">
        <v>23.262298723094574</v>
      </c>
      <c r="P90" s="34">
        <v>6.8</v>
      </c>
      <c r="S90" s="175"/>
      <c r="T90" s="1430"/>
      <c r="W90" s="1429"/>
    </row>
    <row r="91" spans="14:23">
      <c r="N91" s="1338">
        <v>45743</v>
      </c>
      <c r="O91" s="1340">
        <v>22.991116004793909</v>
      </c>
      <c r="P91" s="34">
        <v>6.3</v>
      </c>
      <c r="S91" s="175"/>
      <c r="T91" s="1430"/>
      <c r="W91" s="1429"/>
    </row>
    <row r="92" spans="14:23">
      <c r="N92" s="1338">
        <v>45744</v>
      </c>
      <c r="O92" s="1340">
        <v>20.761936909667877</v>
      </c>
      <c r="P92" s="34">
        <v>7.7</v>
      </c>
      <c r="S92" s="175"/>
      <c r="T92" s="1430"/>
      <c r="W92" s="1429"/>
    </row>
    <row r="93" spans="14:23">
      <c r="N93" s="1338">
        <v>45745</v>
      </c>
      <c r="O93" s="1340">
        <v>17.261510912017279</v>
      </c>
      <c r="P93" s="34">
        <v>9.4</v>
      </c>
      <c r="S93" s="175"/>
      <c r="T93" s="1430"/>
      <c r="W93" s="1429"/>
    </row>
    <row r="94" spans="14:23">
      <c r="N94" s="1338">
        <v>45746</v>
      </c>
      <c r="O94" s="1340">
        <v>18.200649718127451</v>
      </c>
      <c r="P94" s="34">
        <v>7.4</v>
      </c>
      <c r="S94" s="175"/>
      <c r="T94" s="1430"/>
      <c r="W94" s="1429"/>
    </row>
    <row r="95" spans="14:23">
      <c r="N95" s="1338">
        <v>45747</v>
      </c>
      <c r="O95" s="1340">
        <v>23.871294237848847</v>
      </c>
      <c r="P95" s="34">
        <v>5.4</v>
      </c>
      <c r="S95" s="175"/>
      <c r="T95" s="1430"/>
      <c r="W95" s="1429"/>
    </row>
    <row r="96" spans="14:23">
      <c r="N96" s="1338">
        <v>45748</v>
      </c>
      <c r="O96" s="1340">
        <v>23.56884792983772</v>
      </c>
      <c r="P96" s="34">
        <v>6.4</v>
      </c>
      <c r="S96" s="175"/>
      <c r="T96" s="1430"/>
      <c r="W96" s="1429"/>
    </row>
    <row r="97" spans="14:23">
      <c r="N97" s="1338">
        <v>45749</v>
      </c>
      <c r="O97" s="1340">
        <v>20.787147522665521</v>
      </c>
      <c r="P97" s="34">
        <v>8.1</v>
      </c>
      <c r="S97" s="175"/>
      <c r="T97" s="1430"/>
      <c r="W97" s="1429"/>
    </row>
    <row r="98" spans="14:23">
      <c r="N98" s="1338">
        <v>45750</v>
      </c>
      <c r="O98" s="1340">
        <v>20.739058670171605</v>
      </c>
      <c r="P98" s="34">
        <v>9.4</v>
      </c>
      <c r="S98" s="175"/>
      <c r="T98" s="1430"/>
      <c r="W98" s="1429"/>
    </row>
    <row r="99" spans="14:23">
      <c r="N99" s="1338">
        <v>45751</v>
      </c>
      <c r="O99" s="1340">
        <v>17.808654175025087</v>
      </c>
      <c r="P99" s="34">
        <v>10.3</v>
      </c>
      <c r="S99" s="175"/>
      <c r="T99" s="1430"/>
      <c r="W99" s="1429"/>
    </row>
    <row r="100" spans="14:23">
      <c r="N100" s="1338">
        <v>45752</v>
      </c>
      <c r="O100" s="1340">
        <v>17.283253105261771</v>
      </c>
      <c r="P100" s="34">
        <v>6.2</v>
      </c>
      <c r="S100" s="175"/>
      <c r="T100" s="1430"/>
      <c r="W100" s="1429"/>
    </row>
    <row r="101" spans="14:23">
      <c r="N101" s="1338">
        <v>45753</v>
      </c>
      <c r="O101" s="1340">
        <v>23.223894603728894</v>
      </c>
      <c r="P101" s="34">
        <v>0.6</v>
      </c>
      <c r="S101" s="175"/>
      <c r="T101" s="1430"/>
      <c r="W101" s="1429"/>
    </row>
    <row r="102" spans="14:23">
      <c r="N102" s="1338">
        <v>45754</v>
      </c>
      <c r="O102" s="1340">
        <v>27.233046081407405</v>
      </c>
      <c r="P102" s="34">
        <v>3.4</v>
      </c>
      <c r="S102" s="175"/>
      <c r="T102" s="1430"/>
      <c r="W102" s="1429"/>
    </row>
    <row r="103" spans="14:23">
      <c r="N103" s="1338">
        <v>45755</v>
      </c>
      <c r="O103" s="1340">
        <v>26.054847012063433</v>
      </c>
      <c r="P103" s="34">
        <v>4.8</v>
      </c>
      <c r="S103" s="175"/>
      <c r="T103" s="1430"/>
      <c r="W103" s="1429"/>
    </row>
    <row r="104" spans="14:23">
      <c r="N104" s="1338">
        <v>45756</v>
      </c>
      <c r="O104" s="1340">
        <v>22.953972416891126</v>
      </c>
      <c r="P104" s="34">
        <v>6.6</v>
      </c>
      <c r="S104" s="175"/>
      <c r="T104" s="1430"/>
      <c r="W104" s="1429"/>
    </row>
    <row r="105" spans="14:23">
      <c r="N105" s="1338">
        <v>45757</v>
      </c>
      <c r="O105" s="1340">
        <v>23.06278284053375</v>
      </c>
      <c r="P105" s="34">
        <v>6.2</v>
      </c>
      <c r="S105" s="175"/>
      <c r="T105" s="1430"/>
      <c r="W105" s="1429"/>
    </row>
    <row r="106" spans="14:23">
      <c r="N106" s="1338">
        <v>45758</v>
      </c>
      <c r="O106" s="1340">
        <v>20.842265911012753</v>
      </c>
      <c r="P106" s="34">
        <v>9.9</v>
      </c>
      <c r="S106" s="175"/>
      <c r="T106" s="1430"/>
      <c r="W106" s="1429"/>
    </row>
    <row r="107" spans="14:23">
      <c r="N107" s="1338">
        <v>45759</v>
      </c>
      <c r="O107" s="1340">
        <v>14.458529028191842</v>
      </c>
      <c r="P107" s="34">
        <v>10.9</v>
      </c>
      <c r="S107" s="175"/>
      <c r="T107" s="1430"/>
      <c r="W107" s="1429"/>
    </row>
    <row r="108" spans="14:23">
      <c r="N108" s="1338">
        <v>45760</v>
      </c>
      <c r="O108" s="1340">
        <v>14.356514676000883</v>
      </c>
      <c r="P108" s="34">
        <v>12.8</v>
      </c>
      <c r="S108" s="175"/>
      <c r="T108" s="1430"/>
      <c r="W108" s="1429"/>
    </row>
    <row r="109" spans="14:23">
      <c r="N109" s="1338">
        <v>45761</v>
      </c>
      <c r="O109" s="1340">
        <v>15.280594315714534</v>
      </c>
      <c r="P109" s="34">
        <v>15</v>
      </c>
      <c r="S109" s="175"/>
      <c r="T109" s="1430"/>
      <c r="W109" s="1429"/>
    </row>
    <row r="110" spans="14:23">
      <c r="N110" s="1338">
        <v>45762</v>
      </c>
      <c r="O110" s="1340">
        <v>15.508295382551172</v>
      </c>
      <c r="P110" s="34">
        <v>13.6</v>
      </c>
      <c r="S110" s="175"/>
      <c r="T110" s="1430"/>
      <c r="W110" s="1429"/>
    </row>
    <row r="111" spans="14:23">
      <c r="N111" s="1338">
        <v>45763</v>
      </c>
      <c r="O111" s="1340">
        <v>13.387408374039776</v>
      </c>
      <c r="P111" s="34">
        <v>17.600000000000001</v>
      </c>
      <c r="S111" s="175"/>
      <c r="T111" s="1430"/>
      <c r="W111" s="1429"/>
    </row>
    <row r="112" spans="14:23">
      <c r="N112" s="1338">
        <v>45764</v>
      </c>
      <c r="O112" s="1340">
        <v>11.855429748502226</v>
      </c>
      <c r="P112" s="34">
        <v>19</v>
      </c>
      <c r="S112" s="175"/>
      <c r="T112" s="1430"/>
      <c r="W112" s="1429"/>
    </row>
    <row r="113" spans="14:23">
      <c r="N113" s="1338">
        <v>45765</v>
      </c>
      <c r="O113" s="1340">
        <v>12.50413610748844</v>
      </c>
      <c r="P113" s="34">
        <v>10</v>
      </c>
      <c r="S113" s="175"/>
      <c r="T113" s="1430"/>
      <c r="W113" s="1429"/>
    </row>
    <row r="114" spans="14:23">
      <c r="N114" s="1338">
        <v>45766</v>
      </c>
      <c r="O114" s="1340">
        <v>12.147837691997735</v>
      </c>
      <c r="P114" s="34">
        <v>9.9</v>
      </c>
      <c r="S114" s="175"/>
      <c r="T114" s="1430"/>
      <c r="W114" s="1429"/>
    </row>
    <row r="115" spans="14:23">
      <c r="N115" s="1338">
        <v>45767</v>
      </c>
      <c r="O115" s="1340">
        <v>11.138471842838621</v>
      </c>
      <c r="P115" s="34">
        <v>13.6</v>
      </c>
      <c r="S115" s="175"/>
      <c r="T115" s="1430"/>
      <c r="W115" s="1429"/>
    </row>
    <row r="116" spans="14:23">
      <c r="N116" s="1338">
        <v>45768</v>
      </c>
      <c r="O116" s="1340">
        <v>12.237123170341901</v>
      </c>
      <c r="P116" s="34">
        <v>13.1</v>
      </c>
      <c r="S116" s="175"/>
      <c r="T116" s="1430"/>
      <c r="W116" s="1429"/>
    </row>
    <row r="117" spans="14:23">
      <c r="N117" s="1338">
        <v>45769</v>
      </c>
      <c r="O117" s="1340">
        <v>14.890666040871588</v>
      </c>
      <c r="P117" s="34">
        <v>13.1</v>
      </c>
      <c r="S117" s="175"/>
      <c r="T117" s="1430"/>
      <c r="W117" s="1429"/>
    </row>
    <row r="118" spans="14:23">
      <c r="N118" s="1338">
        <v>45770</v>
      </c>
      <c r="O118" s="1340">
        <v>14.408697697293945</v>
      </c>
      <c r="P118" s="34">
        <v>13.9</v>
      </c>
      <c r="S118" s="175"/>
      <c r="T118" s="1430"/>
      <c r="W118" s="1429"/>
    </row>
    <row r="119" spans="14:23">
      <c r="N119" s="1338">
        <v>45771</v>
      </c>
      <c r="O119" s="1340">
        <v>14.518485447643672</v>
      </c>
      <c r="P119" s="34">
        <v>12</v>
      </c>
      <c r="S119" s="175"/>
      <c r="T119" s="1430"/>
      <c r="W119" s="1429"/>
    </row>
    <row r="120" spans="14:23">
      <c r="N120" s="1338">
        <v>45772</v>
      </c>
      <c r="O120" s="1340">
        <v>15.302248454936304</v>
      </c>
      <c r="P120" s="34">
        <v>9.1</v>
      </c>
      <c r="S120" s="175"/>
      <c r="T120" s="1430"/>
      <c r="W120" s="1429"/>
    </row>
    <row r="121" spans="14:23">
      <c r="N121" s="1338">
        <v>45773</v>
      </c>
      <c r="O121" s="1340">
        <v>12.023580705424262</v>
      </c>
      <c r="P121" s="34">
        <v>9.1999999999999993</v>
      </c>
      <c r="S121" s="175"/>
      <c r="T121" s="1430"/>
      <c r="W121" s="1429"/>
    </row>
    <row r="122" spans="14:23">
      <c r="N122" s="1338">
        <v>45774</v>
      </c>
      <c r="O122" s="1340">
        <v>13.433836124739576</v>
      </c>
      <c r="P122" s="34">
        <v>9.3000000000000007</v>
      </c>
      <c r="S122" s="175"/>
      <c r="T122" s="1430"/>
      <c r="W122" s="1429"/>
    </row>
    <row r="123" spans="14:23">
      <c r="N123" s="1338">
        <v>45775</v>
      </c>
      <c r="O123" s="1340">
        <v>15.364581439325134</v>
      </c>
      <c r="P123" s="34">
        <v>12.3</v>
      </c>
      <c r="S123" s="175"/>
      <c r="T123" s="1430"/>
      <c r="W123" s="1429"/>
    </row>
    <row r="124" spans="14:23">
      <c r="N124" s="1338">
        <v>45776</v>
      </c>
      <c r="O124" s="1340">
        <v>14.355878512725088</v>
      </c>
      <c r="P124" s="34">
        <v>13.8</v>
      </c>
      <c r="S124" s="175"/>
      <c r="T124" s="1430"/>
      <c r="W124" s="1429"/>
    </row>
    <row r="125" spans="14:23">
      <c r="N125" s="1338">
        <v>45777</v>
      </c>
      <c r="O125" s="1340">
        <v>12.168099103167151</v>
      </c>
      <c r="P125" s="34">
        <v>14.7</v>
      </c>
      <c r="S125" s="175"/>
      <c r="T125" s="1430"/>
      <c r="W125" s="1429"/>
    </row>
    <row r="126" spans="14:23">
      <c r="N126" s="1338">
        <v>45778</v>
      </c>
      <c r="O126" s="1340">
        <v>10.162362811378994</v>
      </c>
      <c r="P126" s="34">
        <v>15.3</v>
      </c>
      <c r="S126" s="175"/>
      <c r="T126" s="1430"/>
      <c r="W126" s="1429"/>
    </row>
    <row r="127" spans="14:23">
      <c r="N127" s="1338">
        <v>45779</v>
      </c>
      <c r="O127" s="1340">
        <v>10.560489069104094</v>
      </c>
      <c r="P127" s="34">
        <v>17.600000000000001</v>
      </c>
      <c r="S127" s="175"/>
      <c r="T127" s="1430"/>
      <c r="W127" s="1429"/>
    </row>
    <row r="128" spans="14:23">
      <c r="N128" s="1338">
        <v>45780</v>
      </c>
      <c r="O128" s="1340">
        <v>7.9336316601445018</v>
      </c>
      <c r="P128" s="34">
        <v>16.8</v>
      </c>
      <c r="S128" s="175"/>
      <c r="T128" s="1430"/>
      <c r="W128" s="1429"/>
    </row>
    <row r="129" spans="14:23">
      <c r="N129" s="1338">
        <v>45781</v>
      </c>
      <c r="O129" s="1340">
        <v>10.146051452838078</v>
      </c>
      <c r="P129" s="34">
        <v>10.199999999999999</v>
      </c>
      <c r="S129" s="175"/>
      <c r="T129" s="1430"/>
      <c r="W129" s="1429"/>
    </row>
    <row r="130" spans="14:23">
      <c r="N130" s="1338">
        <v>45782</v>
      </c>
      <c r="O130" s="1340">
        <v>14.785518916035119</v>
      </c>
      <c r="P130" s="34">
        <v>7.8</v>
      </c>
      <c r="S130" s="175"/>
      <c r="T130" s="1430"/>
      <c r="W130" s="1429"/>
    </row>
    <row r="131" spans="14:23">
      <c r="N131" s="1338">
        <v>45783</v>
      </c>
      <c r="O131" s="1340">
        <v>16.799849990405502</v>
      </c>
      <c r="P131" s="34">
        <v>7.8</v>
      </c>
      <c r="S131" s="175"/>
      <c r="T131" s="1430"/>
      <c r="W131" s="1429"/>
    </row>
    <row r="132" spans="14:23">
      <c r="N132" s="1338">
        <v>45784</v>
      </c>
      <c r="O132" s="1340">
        <v>16.420175235984637</v>
      </c>
      <c r="P132" s="34">
        <v>9.5</v>
      </c>
      <c r="S132" s="175"/>
      <c r="T132" s="1430"/>
      <c r="W132" s="1429"/>
    </row>
    <row r="133" spans="14:23">
      <c r="N133" s="1338">
        <v>45785</v>
      </c>
      <c r="O133" s="1340">
        <v>16.030389889073643</v>
      </c>
      <c r="P133" s="34">
        <v>7.6</v>
      </c>
      <c r="S133" s="175"/>
      <c r="T133" s="1430"/>
      <c r="W133" s="1429"/>
    </row>
    <row r="134" spans="14:23">
      <c r="N134" s="1338">
        <v>45786</v>
      </c>
      <c r="O134" s="1340">
        <v>14.747229805456751</v>
      </c>
      <c r="P134" s="34">
        <v>7.1</v>
      </c>
      <c r="S134" s="175"/>
      <c r="T134" s="1430"/>
      <c r="W134" s="1429"/>
    </row>
    <row r="135" spans="14:23">
      <c r="N135" s="1338">
        <v>45787</v>
      </c>
      <c r="O135" s="1340">
        <v>11.774694448638295</v>
      </c>
      <c r="P135" s="34">
        <v>11.2</v>
      </c>
      <c r="S135" s="175"/>
      <c r="T135" s="1430"/>
      <c r="W135" s="1429"/>
    </row>
    <row r="136" spans="14:23">
      <c r="N136" s="1338">
        <v>45788</v>
      </c>
      <c r="O136" s="1340">
        <v>12.174939241313652</v>
      </c>
      <c r="P136" s="34">
        <v>10.199999999999999</v>
      </c>
      <c r="S136" s="175"/>
      <c r="T136" s="1430"/>
      <c r="W136" s="1429"/>
    </row>
    <row r="137" spans="14:23">
      <c r="N137" s="1338">
        <v>45789</v>
      </c>
      <c r="O137" s="1340">
        <v>15.379311345141934</v>
      </c>
      <c r="P137" s="34">
        <v>9.9</v>
      </c>
      <c r="S137" s="175"/>
      <c r="T137" s="1430"/>
      <c r="W137" s="1429"/>
    </row>
    <row r="138" spans="14:23">
      <c r="N138" s="1338">
        <v>45790</v>
      </c>
      <c r="O138" s="1340">
        <v>15.557502925911029</v>
      </c>
      <c r="P138" s="34">
        <v>10.5</v>
      </c>
      <c r="S138" s="175"/>
      <c r="T138" s="1430"/>
      <c r="W138" s="1429"/>
    </row>
    <row r="139" spans="14:23">
      <c r="N139" s="1338">
        <v>45791</v>
      </c>
      <c r="O139" s="1340">
        <v>13.16149147781859</v>
      </c>
      <c r="P139" s="34">
        <v>14</v>
      </c>
      <c r="S139" s="175"/>
      <c r="T139" s="1430"/>
      <c r="W139" s="1429"/>
    </row>
    <row r="140" spans="14:23">
      <c r="N140" s="1338">
        <v>45792</v>
      </c>
      <c r="O140" s="1340">
        <v>14.939439482696852</v>
      </c>
      <c r="P140" s="34">
        <v>8.4</v>
      </c>
      <c r="S140" s="175"/>
      <c r="T140" s="1430"/>
      <c r="W140" s="1429"/>
    </row>
    <row r="141" spans="14:23">
      <c r="N141" s="1338">
        <v>45793</v>
      </c>
      <c r="O141" s="1340">
        <v>15.419180616953248</v>
      </c>
      <c r="P141" s="34">
        <v>7.9</v>
      </c>
      <c r="S141" s="175"/>
      <c r="T141" s="1430"/>
      <c r="W141" s="1429"/>
    </row>
    <row r="142" spans="14:23">
      <c r="N142" s="1338">
        <v>45794</v>
      </c>
      <c r="O142" s="1340">
        <v>12.731357140813286</v>
      </c>
      <c r="P142" s="34">
        <v>9.1</v>
      </c>
      <c r="S142" s="175"/>
      <c r="T142" s="1430"/>
      <c r="W142" s="1429"/>
    </row>
    <row r="143" spans="14:23">
      <c r="N143" s="1338">
        <v>45795</v>
      </c>
      <c r="O143" s="1340">
        <v>15.392159955257169</v>
      </c>
      <c r="P143" s="34">
        <v>8.4</v>
      </c>
      <c r="S143" s="175"/>
      <c r="T143" s="1430"/>
      <c r="W143" s="1429"/>
    </row>
    <row r="144" spans="14:23">
      <c r="N144" s="1338">
        <v>45796</v>
      </c>
      <c r="O144" s="1340">
        <v>18.097904697033947</v>
      </c>
      <c r="P144" s="34">
        <v>10.5</v>
      </c>
      <c r="S144" s="175"/>
      <c r="T144" s="1430"/>
      <c r="W144" s="1429"/>
    </row>
    <row r="145" spans="14:23">
      <c r="N145" s="1338">
        <v>45797</v>
      </c>
      <c r="O145" s="1340">
        <v>15.207545992478805</v>
      </c>
      <c r="P145" s="34">
        <v>13.1</v>
      </c>
      <c r="S145" s="175"/>
      <c r="T145" s="1430"/>
      <c r="W145" s="1429"/>
    </row>
    <row r="146" spans="14:23">
      <c r="N146" s="1338">
        <v>45798</v>
      </c>
      <c r="O146" s="1340">
        <v>12.112747203746061</v>
      </c>
      <c r="P146" s="34">
        <v>14.5</v>
      </c>
      <c r="S146" s="175"/>
      <c r="T146" s="1430"/>
      <c r="W146" s="1429"/>
    </row>
    <row r="147" spans="14:23">
      <c r="N147" s="1338">
        <v>45799</v>
      </c>
      <c r="O147" s="1340">
        <v>15.6563574743935</v>
      </c>
      <c r="P147" s="34">
        <v>9.9</v>
      </c>
      <c r="S147" s="175"/>
      <c r="T147" s="1430"/>
      <c r="W147" s="1429"/>
    </row>
    <row r="148" spans="14:23">
      <c r="N148" s="1338">
        <v>45800</v>
      </c>
      <c r="O148" s="1340">
        <v>15.047169559439663</v>
      </c>
      <c r="P148" s="34">
        <v>8.4</v>
      </c>
      <c r="S148" s="175"/>
      <c r="T148" s="1430"/>
      <c r="W148" s="1429"/>
    </row>
    <row r="149" spans="14:23">
      <c r="N149" s="1338">
        <v>45801</v>
      </c>
      <c r="O149" s="1340">
        <v>11.404328144127403</v>
      </c>
      <c r="P149" s="34">
        <v>9.4</v>
      </c>
      <c r="S149" s="175"/>
      <c r="T149" s="1430"/>
      <c r="W149" s="1429"/>
    </row>
    <row r="150" spans="14:23">
      <c r="N150" s="1338">
        <v>45802</v>
      </c>
      <c r="O150" s="1340">
        <v>11.782072696377334</v>
      </c>
      <c r="P150" s="34">
        <v>12.1</v>
      </c>
      <c r="S150" s="175"/>
      <c r="T150" s="1430"/>
      <c r="W150" s="1429"/>
    </row>
    <row r="151" spans="14:23">
      <c r="N151" s="1338">
        <v>45803</v>
      </c>
      <c r="O151" s="1340">
        <v>13.830674446605528</v>
      </c>
      <c r="P151" s="34">
        <v>13.6</v>
      </c>
      <c r="S151" s="175"/>
      <c r="T151" s="1430"/>
      <c r="W151" s="1429"/>
    </row>
    <row r="152" spans="14:23">
      <c r="N152" s="1338">
        <v>45804</v>
      </c>
      <c r="O152" s="1340">
        <v>12.377142208974115</v>
      </c>
      <c r="P152" s="34">
        <v>14.1</v>
      </c>
      <c r="S152" s="175"/>
      <c r="T152" s="1430"/>
      <c r="W152" s="1429"/>
    </row>
    <row r="153" spans="14:23">
      <c r="N153" s="1338">
        <v>45805</v>
      </c>
      <c r="O153" s="1340">
        <v>12.972554591339408</v>
      </c>
      <c r="P153" s="34">
        <v>13</v>
      </c>
      <c r="S153" s="175"/>
      <c r="T153" s="1430"/>
      <c r="W153" s="1429"/>
    </row>
    <row r="154" spans="14:23">
      <c r="N154" s="1338">
        <v>45806</v>
      </c>
      <c r="O154" s="1340">
        <v>11.976385388348049</v>
      </c>
      <c r="P154" s="34">
        <v>12.4</v>
      </c>
      <c r="S154" s="175"/>
      <c r="T154" s="1430"/>
      <c r="W154" s="1429"/>
    </row>
    <row r="155" spans="14:23">
      <c r="N155" s="1338">
        <v>45807</v>
      </c>
      <c r="O155" s="1340">
        <v>11.48289180957558</v>
      </c>
      <c r="P155" s="34">
        <v>15.7</v>
      </c>
      <c r="S155" s="175"/>
      <c r="T155" s="1430"/>
      <c r="W155" s="1429"/>
    </row>
    <row r="156" spans="14:23">
      <c r="N156" s="1338">
        <v>45808</v>
      </c>
      <c r="O156" s="1340">
        <v>8.580338636770227</v>
      </c>
      <c r="P156" s="34">
        <v>18.7</v>
      </c>
      <c r="S156" s="175"/>
      <c r="T156" s="1430"/>
      <c r="W156" s="1429"/>
    </row>
    <row r="157" spans="14:23">
      <c r="N157" s="1338">
        <v>45809</v>
      </c>
      <c r="O157" s="1340">
        <v>8.3082466167074429</v>
      </c>
      <c r="P157" s="34">
        <v>18</v>
      </c>
      <c r="S157" s="175"/>
      <c r="T157" s="1430"/>
      <c r="W157" s="1429"/>
    </row>
    <row r="158" spans="14:23">
      <c r="N158" s="1338">
        <v>45810</v>
      </c>
      <c r="O158" s="1340">
        <v>11.800191565164615</v>
      </c>
      <c r="P158" s="34">
        <v>17.2</v>
      </c>
      <c r="S158" s="175"/>
      <c r="T158" s="1430"/>
      <c r="W158" s="1429"/>
    </row>
    <row r="159" spans="14:23">
      <c r="N159" s="1338">
        <v>45811</v>
      </c>
      <c r="O159" s="1340">
        <v>10.975952984049723</v>
      </c>
      <c r="P159" s="34">
        <v>17.5</v>
      </c>
      <c r="S159" s="175"/>
      <c r="T159" s="1430"/>
      <c r="W159" s="1429"/>
    </row>
    <row r="160" spans="14:23">
      <c r="N160" s="1338">
        <v>45812</v>
      </c>
      <c r="O160" s="1340">
        <v>10.236882464665353</v>
      </c>
      <c r="P160" s="34">
        <v>21.2</v>
      </c>
      <c r="S160" s="175"/>
      <c r="T160" s="1430"/>
      <c r="W160" s="1429"/>
    </row>
    <row r="161" spans="14:23">
      <c r="N161" s="1338">
        <v>45813</v>
      </c>
      <c r="O161" s="1340">
        <v>10.403172042111557</v>
      </c>
      <c r="P161" s="34">
        <v>17.100000000000001</v>
      </c>
      <c r="S161" s="175"/>
      <c r="T161" s="1430"/>
      <c r="W161" s="1429"/>
    </row>
    <row r="162" spans="14:23">
      <c r="N162" s="1338">
        <v>45814</v>
      </c>
      <c r="O162" s="1340">
        <v>9.0307125409840587</v>
      </c>
      <c r="P162" s="34">
        <v>18.3</v>
      </c>
      <c r="S162" s="175"/>
      <c r="T162" s="1430"/>
      <c r="W162" s="1429"/>
    </row>
    <row r="163" spans="14:23">
      <c r="N163" s="1338">
        <v>45815</v>
      </c>
      <c r="O163" s="1340">
        <v>7.8535139942453425</v>
      </c>
      <c r="P163" s="34">
        <v>16</v>
      </c>
      <c r="S163" s="175"/>
      <c r="T163" s="1430"/>
      <c r="W163" s="1429"/>
    </row>
    <row r="164" spans="14:23">
      <c r="N164" s="1338">
        <v>45816</v>
      </c>
      <c r="O164" s="1340">
        <v>9.2889091407951465</v>
      </c>
      <c r="P164" s="34">
        <v>12.9</v>
      </c>
      <c r="S164" s="175"/>
      <c r="T164" s="1430"/>
      <c r="W164" s="1429"/>
    </row>
    <row r="165" spans="14:23">
      <c r="N165" s="1338">
        <v>45817</v>
      </c>
      <c r="O165" s="1340">
        <v>11.61880534774337</v>
      </c>
      <c r="P165" s="34">
        <v>11.9</v>
      </c>
      <c r="S165" s="175"/>
      <c r="T165" s="1430"/>
      <c r="W165" s="1429"/>
    </row>
    <row r="166" spans="14:23">
      <c r="N166" s="1338">
        <v>45818</v>
      </c>
      <c r="O166" s="1340">
        <v>11.041015924682579</v>
      </c>
      <c r="P166" s="34">
        <v>16.7</v>
      </c>
      <c r="S166" s="175"/>
      <c r="T166" s="1430"/>
      <c r="W166" s="1429"/>
    </row>
    <row r="167" spans="14:23">
      <c r="N167" s="1338">
        <v>45819</v>
      </c>
      <c r="O167" s="1340">
        <v>11.468374176806597</v>
      </c>
      <c r="P167" s="34">
        <v>14</v>
      </c>
      <c r="S167" s="175"/>
      <c r="T167" s="1430"/>
      <c r="W167" s="1429"/>
    </row>
    <row r="168" spans="14:23">
      <c r="N168" s="1338">
        <v>45820</v>
      </c>
      <c r="O168" s="1340">
        <v>11.050462700988046</v>
      </c>
      <c r="P168" s="34">
        <v>15.6</v>
      </c>
      <c r="S168" s="175"/>
      <c r="T168" s="1430"/>
      <c r="W168" s="1429"/>
    </row>
    <row r="169" spans="14:23">
      <c r="N169" s="1338">
        <v>45821</v>
      </c>
      <c r="O169" s="1340">
        <v>10.800500310905674</v>
      </c>
      <c r="P169" s="34">
        <v>17.100000000000001</v>
      </c>
      <c r="S169" s="175"/>
      <c r="T169" s="1430"/>
      <c r="W169" s="1429"/>
    </row>
    <row r="170" spans="14:23">
      <c r="N170" s="1338">
        <v>45822</v>
      </c>
      <c r="O170" s="1340">
        <v>7.7300924188347038</v>
      </c>
      <c r="P170" s="34">
        <v>18.8</v>
      </c>
      <c r="S170" s="175"/>
      <c r="T170" s="1430"/>
      <c r="W170" s="1429"/>
    </row>
    <row r="171" spans="14:23">
      <c r="N171" s="1338">
        <v>45823</v>
      </c>
      <c r="O171" s="1340">
        <v>8.0735077359542782</v>
      </c>
      <c r="P171" s="34">
        <v>21.7</v>
      </c>
      <c r="S171" s="175"/>
      <c r="T171" s="1430"/>
      <c r="W171" s="1429"/>
    </row>
    <row r="172" spans="14:23">
      <c r="N172" s="1338">
        <v>45824</v>
      </c>
      <c r="O172" s="1340">
        <v>10.718822417817659</v>
      </c>
      <c r="P172" s="34">
        <v>15.1</v>
      </c>
      <c r="S172" s="175"/>
      <c r="T172" s="1430"/>
      <c r="W172" s="1429"/>
    </row>
    <row r="173" spans="14:23">
      <c r="N173" s="1338">
        <v>45825</v>
      </c>
      <c r="O173" s="1340">
        <v>10.969848761529207</v>
      </c>
      <c r="P173" s="34">
        <v>17.2</v>
      </c>
      <c r="S173" s="175"/>
      <c r="T173" s="1430"/>
      <c r="W173" s="1429"/>
    </row>
    <row r="174" spans="14:23">
      <c r="N174" s="1338">
        <v>45826</v>
      </c>
      <c r="O174" s="1340">
        <v>10.483540890896732</v>
      </c>
      <c r="P174" s="34">
        <v>20.100000000000001</v>
      </c>
      <c r="S174" s="175"/>
      <c r="T174" s="1430"/>
      <c r="W174" s="1429"/>
    </row>
    <row r="175" spans="14:23">
      <c r="N175" s="1338">
        <v>45827</v>
      </c>
      <c r="O175" s="1340">
        <v>10.285070763869079</v>
      </c>
      <c r="P175" s="34">
        <v>18.600000000000001</v>
      </c>
      <c r="S175" s="175"/>
      <c r="T175" s="1430"/>
      <c r="W175" s="1429"/>
    </row>
    <row r="176" spans="14:23">
      <c r="N176" s="1338">
        <v>45828</v>
      </c>
      <c r="O176" s="1340">
        <v>10.148633767570725</v>
      </c>
      <c r="P176" s="34">
        <v>16.100000000000001</v>
      </c>
      <c r="S176" s="175"/>
      <c r="T176" s="1430"/>
      <c r="W176" s="1429"/>
    </row>
    <row r="177" spans="14:23">
      <c r="N177" s="1338">
        <v>45829</v>
      </c>
      <c r="O177" s="1340">
        <v>8.6073460764507583</v>
      </c>
      <c r="P177" s="34">
        <v>17.2</v>
      </c>
      <c r="S177" s="175"/>
      <c r="T177" s="1430"/>
      <c r="W177" s="1429"/>
    </row>
    <row r="178" spans="14:23">
      <c r="N178" s="1338">
        <v>45830</v>
      </c>
      <c r="O178" s="1340">
        <v>8.0995592576320323</v>
      </c>
      <c r="P178" s="34">
        <v>20.7</v>
      </c>
      <c r="S178" s="175"/>
      <c r="T178" s="1430"/>
      <c r="W178" s="1429"/>
    </row>
    <row r="179" spans="14:23">
      <c r="N179" s="1338">
        <v>45831</v>
      </c>
      <c r="O179" s="1340">
        <v>10.729648271318835</v>
      </c>
      <c r="P179" s="34">
        <v>20.3</v>
      </c>
      <c r="S179" s="175"/>
      <c r="T179" s="1430"/>
      <c r="W179" s="1429"/>
    </row>
    <row r="180" spans="14:23">
      <c r="N180" s="1338">
        <v>45832</v>
      </c>
      <c r="O180" s="1340">
        <v>10.972791919157276</v>
      </c>
      <c r="P180" s="34">
        <v>20.2</v>
      </c>
      <c r="S180" s="175"/>
      <c r="T180" s="1430"/>
      <c r="W180" s="1429"/>
    </row>
    <row r="181" spans="14:23">
      <c r="N181" s="1338">
        <v>45833</v>
      </c>
      <c r="O181" s="1340">
        <v>11.644111718098056</v>
      </c>
      <c r="P181" s="34">
        <v>22.8</v>
      </c>
      <c r="S181" s="175"/>
      <c r="T181" s="1430"/>
      <c r="W181" s="1429"/>
    </row>
    <row r="182" spans="14:23">
      <c r="N182" s="1338">
        <v>45834</v>
      </c>
      <c r="O182" s="1340">
        <v>10.600608751552929</v>
      </c>
      <c r="P182" s="34">
        <v>23.2</v>
      </c>
      <c r="S182" s="175"/>
      <c r="T182" s="1430"/>
      <c r="W182" s="1429"/>
    </row>
    <row r="183" spans="14:23">
      <c r="N183" s="1338">
        <v>45835</v>
      </c>
      <c r="O183" s="1340">
        <v>10.091842444457702</v>
      </c>
      <c r="P183" s="34">
        <v>19.3</v>
      </c>
      <c r="S183" s="175"/>
      <c r="T183" s="1430"/>
      <c r="W183" s="1429"/>
    </row>
    <row r="184" spans="14:23">
      <c r="N184" s="1338">
        <v>45836</v>
      </c>
      <c r="O184" s="1340">
        <v>7.7286985351112811</v>
      </c>
      <c r="P184" s="34">
        <v>21.2</v>
      </c>
      <c r="S184" s="175"/>
      <c r="T184" s="1430"/>
      <c r="W184" s="1429"/>
    </row>
    <row r="185" spans="14:23">
      <c r="N185" s="1338">
        <v>45837</v>
      </c>
      <c r="O185" s="1340">
        <v>7.5083036550539148</v>
      </c>
      <c r="P185" s="34">
        <v>23.5</v>
      </c>
      <c r="S185" s="175"/>
      <c r="T185" s="1430"/>
      <c r="W185" s="1429"/>
    </row>
    <row r="186" spans="14:23">
      <c r="N186" s="1338">
        <v>45838</v>
      </c>
      <c r="O186" s="1340">
        <v>11.140035188813323</v>
      </c>
      <c r="P186" s="34">
        <v>20.399999999999999</v>
      </c>
      <c r="S186" s="175"/>
      <c r="T186" s="1430"/>
      <c r="W186" s="1429"/>
    </row>
    <row r="187" spans="14:23">
      <c r="N187" s="1338">
        <v>45839</v>
      </c>
      <c r="O187" s="1340">
        <v>11.611907014934767</v>
      </c>
      <c r="P187" s="34">
        <v>21.3</v>
      </c>
      <c r="S187" s="175"/>
      <c r="T187" s="1430"/>
      <c r="W187" s="1429"/>
    </row>
    <row r="188" spans="14:23">
      <c r="N188" s="1338">
        <v>45840</v>
      </c>
      <c r="O188" s="1340">
        <v>10.719475449528685</v>
      </c>
      <c r="P188" s="34">
        <v>24.2</v>
      </c>
      <c r="S188" s="175"/>
      <c r="T188" s="1430"/>
      <c r="W188" s="1429"/>
    </row>
    <row r="189" spans="14:23">
      <c r="N189" s="1338">
        <v>45841</v>
      </c>
      <c r="O189" s="1340">
        <v>10.918874489281881</v>
      </c>
      <c r="P189" s="34">
        <v>22</v>
      </c>
      <c r="S189" s="175"/>
      <c r="T189" s="1430"/>
      <c r="W189" s="1429"/>
    </row>
    <row r="190" spans="14:23">
      <c r="N190" s="1338">
        <v>45842</v>
      </c>
      <c r="O190" s="1340">
        <v>10.513866908101722</v>
      </c>
      <c r="P190" s="34">
        <v>18.2</v>
      </c>
      <c r="S190" s="175"/>
      <c r="T190" s="1430"/>
      <c r="W190" s="1429"/>
    </row>
    <row r="191" spans="14:23">
      <c r="N191" s="1338">
        <v>45843</v>
      </c>
      <c r="O191" s="1340">
        <v>8.3616552564600735</v>
      </c>
      <c r="P191" s="34">
        <v>21</v>
      </c>
      <c r="S191" s="175"/>
      <c r="T191" s="1430"/>
      <c r="W191" s="1429"/>
    </row>
    <row r="192" spans="14:23">
      <c r="N192" s="1338">
        <v>45844</v>
      </c>
      <c r="O192" s="1340">
        <v>9.1245877984175685</v>
      </c>
      <c r="P192" s="34">
        <v>21.5</v>
      </c>
      <c r="S192" s="175"/>
      <c r="T192" s="1430"/>
      <c r="W192" s="1429"/>
    </row>
    <row r="193" spans="14:23">
      <c r="N193" s="1338">
        <v>45845</v>
      </c>
      <c r="O193" s="1340">
        <v>11.188968260184021</v>
      </c>
      <c r="P193" s="34">
        <v>16.8</v>
      </c>
      <c r="S193" s="175"/>
      <c r="T193" s="1430"/>
      <c r="W193" s="1429"/>
    </row>
    <row r="194" spans="14:23">
      <c r="N194" s="1338">
        <v>45846</v>
      </c>
      <c r="O194" s="1340">
        <v>10.557543876335391</v>
      </c>
      <c r="P194" s="34">
        <v>13.5</v>
      </c>
      <c r="S194" s="175"/>
      <c r="T194" s="1430"/>
      <c r="W194" s="1429"/>
    </row>
    <row r="195" spans="14:23">
      <c r="N195" s="1338">
        <v>45847</v>
      </c>
      <c r="O195" s="1340">
        <v>10.639213472577836</v>
      </c>
      <c r="P195" s="34">
        <v>15</v>
      </c>
      <c r="S195" s="175"/>
      <c r="T195" s="1430"/>
      <c r="W195" s="1429"/>
    </row>
    <row r="196" spans="14:23">
      <c r="N196" s="1338">
        <v>45848</v>
      </c>
      <c r="O196" s="1340">
        <v>10.554801199454008</v>
      </c>
      <c r="P196" s="34">
        <v>15.8</v>
      </c>
      <c r="S196" s="175"/>
      <c r="T196" s="1430"/>
      <c r="W196" s="1429"/>
    </row>
    <row r="197" spans="14:23">
      <c r="N197" s="1338">
        <v>45849</v>
      </c>
      <c r="O197" s="1340">
        <v>9.706390000358704</v>
      </c>
      <c r="P197" s="34">
        <v>15.9</v>
      </c>
      <c r="S197" s="175"/>
      <c r="T197" s="1430"/>
      <c r="W197" s="1429"/>
    </row>
    <row r="198" spans="14:23">
      <c r="N198" s="1338">
        <v>45850</v>
      </c>
      <c r="O198" s="1340">
        <v>8.8922856955086242</v>
      </c>
      <c r="P198" s="34">
        <v>15.3</v>
      </c>
      <c r="S198" s="175"/>
      <c r="T198" s="1430"/>
      <c r="W198" s="1429"/>
    </row>
    <row r="199" spans="14:23">
      <c r="N199" s="1338">
        <v>45851</v>
      </c>
      <c r="O199" s="1340">
        <v>9.0462201766154013</v>
      </c>
      <c r="P199" s="34">
        <v>18.8</v>
      </c>
      <c r="S199" s="175"/>
      <c r="T199" s="1430"/>
      <c r="W199" s="1429"/>
    </row>
    <row r="200" spans="14:23">
      <c r="N200" s="1338">
        <v>45852</v>
      </c>
      <c r="O200" s="1340">
        <v>9.6836872961891416</v>
      </c>
      <c r="P200" s="34">
        <v>21.1</v>
      </c>
      <c r="S200" s="175"/>
      <c r="T200" s="1430"/>
      <c r="W200" s="1429"/>
    </row>
    <row r="201" spans="14:23">
      <c r="N201" s="1338">
        <v>45853</v>
      </c>
      <c r="O201" s="1340">
        <v>9.50492761007167</v>
      </c>
      <c r="P201" s="34">
        <v>18.8</v>
      </c>
      <c r="S201" s="175"/>
      <c r="T201" s="1430"/>
      <c r="W201" s="1429"/>
    </row>
    <row r="202" spans="14:23">
      <c r="N202" s="1338">
        <v>45854</v>
      </c>
      <c r="O202" s="1340">
        <v>10.022509795791629</v>
      </c>
      <c r="P202" s="34">
        <v>15.8</v>
      </c>
      <c r="S202" s="175"/>
      <c r="T202" s="1430"/>
      <c r="W202" s="1429"/>
    </row>
    <row r="203" spans="14:23">
      <c r="N203" s="1338">
        <v>45855</v>
      </c>
      <c r="O203" s="1340">
        <v>10.427199794001357</v>
      </c>
      <c r="P203" s="34">
        <v>15.6</v>
      </c>
      <c r="S203" s="175"/>
      <c r="T203" s="1430"/>
      <c r="W203" s="1429"/>
    </row>
    <row r="204" spans="14:23">
      <c r="N204" s="1338">
        <v>45856</v>
      </c>
      <c r="O204" s="1340">
        <v>9.7872314141965564</v>
      </c>
      <c r="P204" s="34">
        <v>16.8</v>
      </c>
      <c r="S204" s="175"/>
      <c r="T204" s="1430"/>
      <c r="W204" s="1429"/>
    </row>
    <row r="205" spans="14:23">
      <c r="N205" s="1338">
        <v>45857</v>
      </c>
      <c r="O205" s="1340">
        <v>6.6067509093122299</v>
      </c>
      <c r="P205" s="34">
        <v>19.399999999999999</v>
      </c>
      <c r="S205" s="175"/>
      <c r="T205" s="1430"/>
      <c r="W205" s="1429"/>
    </row>
    <row r="206" spans="14:23">
      <c r="N206" s="1338">
        <v>45858</v>
      </c>
      <c r="O206" s="1340">
        <v>7.5681194322580376</v>
      </c>
      <c r="P206" s="34">
        <v>22.5</v>
      </c>
      <c r="S206" s="175"/>
      <c r="T206" s="1430"/>
      <c r="W206" s="1429"/>
    </row>
    <row r="207" spans="14:23">
      <c r="N207" s="1338">
        <v>45859</v>
      </c>
      <c r="O207" s="1340">
        <v>9.5599451669918416</v>
      </c>
      <c r="P207" s="34">
        <v>19.5</v>
      </c>
      <c r="S207" s="175"/>
      <c r="T207" s="1430"/>
      <c r="W207" s="1429"/>
    </row>
    <row r="208" spans="14:23">
      <c r="N208" s="1338">
        <v>45860</v>
      </c>
      <c r="O208" s="1340">
        <v>9.7339118807657279</v>
      </c>
      <c r="P208" s="34">
        <v>17.899999999999999</v>
      </c>
      <c r="S208" s="175"/>
      <c r="T208" s="1430"/>
      <c r="W208" s="1429"/>
    </row>
    <row r="209" spans="14:23">
      <c r="N209" s="1338">
        <v>45861</v>
      </c>
      <c r="O209" s="1340">
        <v>9.5951066098541666</v>
      </c>
      <c r="P209" s="34">
        <v>18.899999999999999</v>
      </c>
      <c r="S209" s="175"/>
      <c r="T209" s="1430"/>
      <c r="W209" s="1429"/>
    </row>
    <row r="210" spans="14:23">
      <c r="N210" s="1338">
        <v>45862</v>
      </c>
      <c r="O210" s="1340">
        <v>10.491346683716236</v>
      </c>
      <c r="P210" s="34">
        <v>18.100000000000001</v>
      </c>
      <c r="S210" s="175"/>
      <c r="T210" s="1430"/>
      <c r="W210" s="1429"/>
    </row>
    <row r="211" spans="14:23">
      <c r="N211" s="1338">
        <v>45863</v>
      </c>
      <c r="O211" s="1340">
        <v>9.793752711936289</v>
      </c>
      <c r="P211" s="34">
        <v>19.2</v>
      </c>
      <c r="S211" s="175"/>
      <c r="T211" s="1430"/>
      <c r="W211" s="1429"/>
    </row>
    <row r="212" spans="14:23">
      <c r="N212" s="1338">
        <v>45864</v>
      </c>
      <c r="O212" s="1340">
        <v>7.8981436057627015</v>
      </c>
      <c r="P212" s="34">
        <v>18.600000000000001</v>
      </c>
      <c r="S212" s="175"/>
      <c r="T212" s="1430"/>
      <c r="W212" s="1429"/>
    </row>
    <row r="213" spans="14:23">
      <c r="N213" s="1338">
        <v>45865</v>
      </c>
      <c r="O213" s="1340">
        <v>7.1529709085267621</v>
      </c>
      <c r="P213" s="34">
        <v>17.600000000000001</v>
      </c>
      <c r="S213" s="175"/>
      <c r="T213" s="1430"/>
      <c r="W213" s="1429"/>
    </row>
    <row r="214" spans="14:23">
      <c r="N214" s="1338">
        <v>45866</v>
      </c>
      <c r="O214" s="1340">
        <v>8.5217535194436316</v>
      </c>
      <c r="P214" s="34">
        <v>16.7</v>
      </c>
      <c r="S214" s="175"/>
      <c r="T214" s="1430"/>
      <c r="W214" s="1429"/>
    </row>
    <row r="215" spans="14:23">
      <c r="N215" s="1338">
        <v>45867</v>
      </c>
      <c r="O215" s="1340">
        <v>8.9262611466067643</v>
      </c>
      <c r="P215" s="34">
        <v>15.6</v>
      </c>
      <c r="S215" s="175"/>
      <c r="T215" s="1430"/>
      <c r="W215" s="1429"/>
    </row>
    <row r="216" spans="14:23">
      <c r="N216" s="1338">
        <v>45868</v>
      </c>
      <c r="O216" s="1340">
        <v>8.8856897881432655</v>
      </c>
      <c r="P216" s="34">
        <v>15.4</v>
      </c>
      <c r="S216" s="175"/>
      <c r="T216" s="1430"/>
      <c r="W216" s="1429"/>
    </row>
    <row r="217" spans="14:23">
      <c r="N217" s="1338">
        <v>45869</v>
      </c>
      <c r="O217" s="1340">
        <v>8.8999498171113931</v>
      </c>
      <c r="P217" s="34">
        <v>16.2</v>
      </c>
      <c r="S217" s="175"/>
      <c r="T217" s="1430"/>
      <c r="W217" s="1429"/>
    </row>
    <row r="218" spans="14:23">
      <c r="N218" s="1338">
        <v>45870</v>
      </c>
      <c r="O218" s="1340">
        <v>8.0270250197091997</v>
      </c>
      <c r="P218" s="34">
        <v>16.3</v>
      </c>
      <c r="S218" s="175"/>
      <c r="T218" s="1430"/>
      <c r="W218" s="1429"/>
    </row>
    <row r="219" spans="14:23">
      <c r="N219" s="1338">
        <v>45871</v>
      </c>
      <c r="O219" s="1340">
        <v>6.8267428214690069</v>
      </c>
      <c r="P219" s="34">
        <v>16.600000000000001</v>
      </c>
      <c r="S219" s="175"/>
      <c r="T219" s="1430"/>
      <c r="W219" s="1429"/>
    </row>
    <row r="220" spans="14:23">
      <c r="N220" s="1338">
        <v>45872</v>
      </c>
      <c r="O220" s="1340">
        <v>6.9383388033395335</v>
      </c>
      <c r="P220" s="34">
        <v>15.4</v>
      </c>
      <c r="S220" s="175"/>
      <c r="T220" s="1430"/>
      <c r="W220" s="1429"/>
    </row>
    <row r="221" spans="14:23">
      <c r="N221" s="1338">
        <v>45873</v>
      </c>
      <c r="O221" s="1340">
        <v>8.4747146643944511</v>
      </c>
      <c r="P221" s="34">
        <v>14.6</v>
      </c>
      <c r="S221" s="175"/>
      <c r="T221" s="1430"/>
      <c r="W221" s="1429"/>
    </row>
    <row r="222" spans="14:23">
      <c r="N222" s="1338">
        <v>45874</v>
      </c>
      <c r="O222" s="1340">
        <v>8.5400888913823341</v>
      </c>
      <c r="P222" s="34">
        <v>17.2</v>
      </c>
      <c r="S222" s="175"/>
      <c r="T222" s="1430"/>
      <c r="W222" s="1429"/>
    </row>
    <row r="223" spans="14:23">
      <c r="N223" s="1338">
        <v>45875</v>
      </c>
      <c r="O223" s="1340">
        <v>9.770805748826545</v>
      </c>
      <c r="P223" s="34">
        <v>14.7</v>
      </c>
      <c r="S223" s="175"/>
      <c r="T223" s="1430"/>
      <c r="W223" s="1429"/>
    </row>
    <row r="224" spans="14:23">
      <c r="N224" s="1338">
        <v>45876</v>
      </c>
      <c r="O224" s="1340">
        <v>9.3237643423876069</v>
      </c>
      <c r="P224" s="34">
        <v>17.3</v>
      </c>
      <c r="S224" s="175"/>
      <c r="T224" s="1430"/>
      <c r="W224" s="1429"/>
    </row>
    <row r="225" spans="14:23">
      <c r="N225" s="1338">
        <v>45877</v>
      </c>
      <c r="O225" s="1340">
        <v>9.6099191208202637</v>
      </c>
      <c r="P225" s="34">
        <v>20.8</v>
      </c>
      <c r="S225" s="175"/>
      <c r="T225" s="1430"/>
      <c r="W225" s="1429"/>
    </row>
    <row r="226" spans="14:23">
      <c r="N226" s="1338">
        <v>45878</v>
      </c>
      <c r="O226" s="1340">
        <v>7.4523549723698395</v>
      </c>
      <c r="P226" s="34">
        <v>21.8</v>
      </c>
      <c r="S226" s="175"/>
      <c r="T226" s="1430"/>
      <c r="W226" s="1429"/>
    </row>
    <row r="227" spans="14:23">
      <c r="N227" s="1338">
        <v>45879</v>
      </c>
      <c r="O227" s="1340">
        <v>7.8455267955436083</v>
      </c>
      <c r="P227" s="34">
        <v>20.399999999999999</v>
      </c>
      <c r="S227" s="175"/>
      <c r="T227" s="1430"/>
      <c r="W227" s="1429"/>
    </row>
    <row r="228" spans="14:23">
      <c r="N228" s="1338">
        <v>45880</v>
      </c>
      <c r="O228" s="1340">
        <v>10.136059601431514</v>
      </c>
      <c r="P228" s="34">
        <v>17.7</v>
      </c>
      <c r="S228" s="175"/>
      <c r="T228" s="1430"/>
      <c r="W228" s="1429"/>
    </row>
    <row r="229" spans="14:23">
      <c r="N229" s="1338">
        <v>45881</v>
      </c>
      <c r="O229" s="1340">
        <v>10.146800657672795</v>
      </c>
      <c r="P229" s="34">
        <v>19.7</v>
      </c>
      <c r="S229" s="175"/>
      <c r="T229" s="1430"/>
      <c r="W229" s="1429"/>
    </row>
    <row r="230" spans="14:23">
      <c r="N230" s="1338">
        <v>45882</v>
      </c>
      <c r="O230" s="1340">
        <v>10.44354052378965</v>
      </c>
      <c r="P230" s="34">
        <v>22.8</v>
      </c>
      <c r="S230" s="175"/>
      <c r="T230" s="1430"/>
      <c r="W230" s="1429"/>
    </row>
    <row r="231" spans="14:23">
      <c r="N231" s="1338">
        <v>45883</v>
      </c>
      <c r="O231" s="1340">
        <v>9.7010803026085846</v>
      </c>
      <c r="P231" s="34">
        <v>24.3</v>
      </c>
      <c r="S231" s="175"/>
      <c r="T231" s="1430"/>
      <c r="W231" s="1429"/>
    </row>
    <row r="232" spans="14:23">
      <c r="N232" s="1338">
        <v>45884</v>
      </c>
      <c r="O232" s="1340">
        <v>8.6733439022909078</v>
      </c>
      <c r="P232" s="34">
        <v>24.7</v>
      </c>
      <c r="S232" s="175"/>
      <c r="T232" s="1430"/>
      <c r="W232" s="1429"/>
    </row>
    <row r="233" spans="14:23">
      <c r="N233" s="1338">
        <v>45885</v>
      </c>
      <c r="O233" s="1340">
        <v>6.9307974490808428</v>
      </c>
      <c r="P233" s="34">
        <v>20.8</v>
      </c>
      <c r="S233" s="175"/>
      <c r="T233" s="1430"/>
      <c r="W233" s="1429"/>
    </row>
    <row r="234" spans="14:23">
      <c r="N234" s="1338">
        <v>45886</v>
      </c>
      <c r="O234" s="1340">
        <v>7.4843751806455838</v>
      </c>
      <c r="P234" s="34">
        <v>16.899999999999999</v>
      </c>
      <c r="S234" s="175"/>
      <c r="T234" s="1430"/>
      <c r="W234" s="1429"/>
    </row>
    <row r="235" spans="14:23">
      <c r="N235" s="1338">
        <v>45887</v>
      </c>
      <c r="O235" s="1340">
        <v>9.0146590299427611</v>
      </c>
      <c r="P235" s="34">
        <v>16.3</v>
      </c>
      <c r="S235" s="175"/>
      <c r="T235" s="1430"/>
      <c r="W235" s="1429"/>
    </row>
    <row r="236" spans="14:23">
      <c r="N236" s="1338">
        <v>45888</v>
      </c>
      <c r="O236" s="1340">
        <v>9.3793728806346621</v>
      </c>
      <c r="P236" s="34">
        <v>17.3</v>
      </c>
      <c r="S236" s="175"/>
      <c r="T236" s="1430"/>
      <c r="W236" s="1429"/>
    </row>
    <row r="237" spans="14:23">
      <c r="N237" s="1338">
        <v>45889</v>
      </c>
      <c r="O237" s="1340">
        <v>9.1569014829075233</v>
      </c>
      <c r="P237" s="34">
        <v>19.899999999999999</v>
      </c>
      <c r="S237" s="175"/>
      <c r="T237" s="1430"/>
      <c r="W237" s="1429"/>
    </row>
    <row r="238" spans="14:23">
      <c r="N238" s="1338">
        <v>45890</v>
      </c>
      <c r="O238" s="1340">
        <v>8.92987071228651</v>
      </c>
      <c r="P238" s="34">
        <v>18.2</v>
      </c>
      <c r="S238" s="175"/>
      <c r="T238" s="1430"/>
      <c r="W238" s="1429"/>
    </row>
    <row r="239" spans="14:23">
      <c r="N239" s="1338">
        <v>45891</v>
      </c>
      <c r="O239" s="1340">
        <v>8.5210883361186074</v>
      </c>
      <c r="P239" s="34">
        <v>14.3</v>
      </c>
      <c r="S239" s="175"/>
      <c r="T239" s="1430"/>
      <c r="W239" s="1429"/>
    </row>
    <row r="240" spans="14:23">
      <c r="N240" s="1338">
        <v>45892</v>
      </c>
      <c r="O240" s="1340">
        <v>7.4192180376000634</v>
      </c>
      <c r="P240" s="34">
        <v>12</v>
      </c>
      <c r="S240" s="175"/>
      <c r="T240" s="1430"/>
      <c r="W240" s="1429"/>
    </row>
    <row r="241" spans="14:23">
      <c r="N241" s="1338">
        <v>45893</v>
      </c>
      <c r="O241" s="1340">
        <v>8.0519266786488775</v>
      </c>
      <c r="P241" s="34">
        <v>11.9</v>
      </c>
      <c r="S241" s="175"/>
      <c r="T241" s="1430"/>
      <c r="W241" s="1429"/>
    </row>
    <row r="242" spans="14:23">
      <c r="N242" s="1338">
        <v>45894</v>
      </c>
      <c r="O242" s="1340">
        <v>9.4415171810187015</v>
      </c>
      <c r="P242" s="34">
        <v>13.8</v>
      </c>
      <c r="S242" s="175"/>
      <c r="T242" s="1430"/>
      <c r="W242" s="1429"/>
    </row>
    <row r="243" spans="14:23">
      <c r="N243" s="1338">
        <v>45895</v>
      </c>
      <c r="O243" s="1340">
        <v>9.5551338563075223</v>
      </c>
      <c r="P243" s="34">
        <v>15.8</v>
      </c>
      <c r="S243" s="175"/>
      <c r="T243" s="1430"/>
      <c r="W243" s="1429"/>
    </row>
    <row r="244" spans="14:23">
      <c r="N244" s="1338">
        <v>45896</v>
      </c>
      <c r="O244" s="1340">
        <v>9.7200435558773393</v>
      </c>
      <c r="P244" s="34">
        <v>18.399999999999999</v>
      </c>
      <c r="S244" s="175"/>
      <c r="T244" s="1430"/>
      <c r="W244" s="1429"/>
    </row>
    <row r="245" spans="14:23">
      <c r="N245" s="1338">
        <v>45897</v>
      </c>
      <c r="O245" s="1340">
        <v>9.3540310147534633</v>
      </c>
      <c r="P245" s="34">
        <v>21.6</v>
      </c>
      <c r="S245" s="175"/>
      <c r="T245" s="1430"/>
      <c r="W245" s="1429"/>
    </row>
    <row r="246" spans="14:23">
      <c r="N246" s="1338">
        <v>45898</v>
      </c>
      <c r="O246" s="1340">
        <v>8.7632389665178394</v>
      </c>
      <c r="P246" s="34">
        <v>19.7</v>
      </c>
      <c r="S246" s="175"/>
      <c r="T246" s="1430"/>
      <c r="W246" s="1429"/>
    </row>
    <row r="247" spans="14:23">
      <c r="N247" s="1338">
        <v>45899</v>
      </c>
      <c r="O247" s="1340">
        <v>7.1276273350019883</v>
      </c>
      <c r="P247" s="34">
        <v>17.3</v>
      </c>
      <c r="S247" s="175"/>
      <c r="T247" s="1430"/>
      <c r="W247" s="1429"/>
    </row>
    <row r="248" spans="14:23">
      <c r="N248" s="1338">
        <v>45900</v>
      </c>
      <c r="O248" s="1340">
        <v>7.6572474230098839</v>
      </c>
      <c r="P248" s="34">
        <v>16.399999999999999</v>
      </c>
      <c r="S248" s="175"/>
      <c r="T248" s="1430"/>
      <c r="W248" s="1429"/>
    </row>
    <row r="249" spans="14:23">
      <c r="N249" s="1338">
        <v>45901</v>
      </c>
      <c r="O249" s="1340">
        <v>9.5500310488897941</v>
      </c>
      <c r="P249" s="34">
        <v>18.600000000000001</v>
      </c>
      <c r="S249" s="175"/>
      <c r="T249" s="1430"/>
      <c r="W249" s="1429"/>
    </row>
    <row r="250" spans="14:23">
      <c r="N250" s="1338">
        <v>45902</v>
      </c>
      <c r="O250" s="1340">
        <v>9.7139269737917147</v>
      </c>
      <c r="P250" s="34">
        <v>16.5</v>
      </c>
      <c r="S250" s="175"/>
      <c r="T250" s="1430"/>
      <c r="W250" s="1429"/>
    </row>
    <row r="251" spans="14:23">
      <c r="N251" s="1338">
        <v>45903</v>
      </c>
      <c r="O251" s="1340">
        <v>9.5727568814167245</v>
      </c>
      <c r="P251" s="34">
        <v>16.899999999999999</v>
      </c>
      <c r="S251" s="175"/>
      <c r="T251" s="1430"/>
      <c r="W251" s="1429"/>
    </row>
    <row r="252" spans="14:23">
      <c r="N252" s="1338">
        <v>45904</v>
      </c>
      <c r="O252" s="1340">
        <v>9.5152842907982382</v>
      </c>
      <c r="P252" s="34">
        <v>19.3</v>
      </c>
      <c r="S252" s="175"/>
      <c r="T252" s="1430"/>
      <c r="W252" s="1429"/>
    </row>
    <row r="253" spans="14:23">
      <c r="N253" s="1338">
        <v>45905</v>
      </c>
      <c r="O253" s="1340">
        <v>8.8223721402746822</v>
      </c>
      <c r="P253" s="34">
        <v>16.8</v>
      </c>
      <c r="S253" s="175"/>
      <c r="T253" s="1430"/>
      <c r="W253" s="1429"/>
    </row>
    <row r="254" spans="14:23">
      <c r="N254" s="1338">
        <v>45906</v>
      </c>
      <c r="O254" s="1340">
        <v>7.3231253244423948</v>
      </c>
      <c r="P254" s="34">
        <v>14</v>
      </c>
      <c r="S254" s="175"/>
      <c r="T254" s="1430"/>
      <c r="W254" s="1429"/>
    </row>
    <row r="255" spans="14:23">
      <c r="N255" s="1338">
        <v>45907</v>
      </c>
      <c r="O255" s="1340">
        <v>7.9788518331488438</v>
      </c>
      <c r="P255" s="34">
        <v>14</v>
      </c>
      <c r="S255" s="175"/>
      <c r="T255" s="1430"/>
      <c r="W255" s="1429"/>
    </row>
    <row r="256" spans="14:23">
      <c r="N256" s="1338">
        <v>45908</v>
      </c>
      <c r="O256" s="1340">
        <v>10.054603822115517</v>
      </c>
      <c r="P256" s="34">
        <v>14.6</v>
      </c>
      <c r="S256" s="175"/>
      <c r="T256" s="1430"/>
      <c r="W256" s="1429"/>
    </row>
    <row r="257" spans="14:23">
      <c r="N257" s="1338">
        <v>45909</v>
      </c>
      <c r="O257" s="1340">
        <v>10.122690654540351</v>
      </c>
      <c r="P257" s="34">
        <v>16.100000000000001</v>
      </c>
      <c r="S257" s="175"/>
      <c r="T257" s="1430"/>
      <c r="W257" s="1429"/>
    </row>
    <row r="258" spans="14:23">
      <c r="N258" s="1338">
        <v>45910</v>
      </c>
      <c r="O258" s="1340">
        <v>10.178379997087028</v>
      </c>
      <c r="P258" s="34">
        <v>16.100000000000001</v>
      </c>
      <c r="S258" s="175"/>
      <c r="T258" s="1430"/>
      <c r="W258" s="1429"/>
    </row>
    <row r="259" spans="14:23">
      <c r="N259" s="1338">
        <v>45911</v>
      </c>
      <c r="O259" s="1340">
        <v>9.4378422957503378</v>
      </c>
      <c r="P259" s="34">
        <v>15.6</v>
      </c>
      <c r="S259" s="175"/>
      <c r="T259" s="1430"/>
      <c r="W259" s="1429"/>
    </row>
    <row r="260" spans="14:23">
      <c r="N260" s="1338">
        <v>45912</v>
      </c>
      <c r="O260" s="1340">
        <v>9.2399415627465995</v>
      </c>
      <c r="P260" s="34">
        <v>13.9</v>
      </c>
      <c r="S260" s="175"/>
      <c r="T260" s="1430"/>
      <c r="W260" s="1429"/>
    </row>
    <row r="261" spans="14:23">
      <c r="N261" s="1338">
        <v>45913</v>
      </c>
      <c r="O261" s="1340">
        <v>7.5208990293263387</v>
      </c>
      <c r="P261" s="34">
        <v>14.3</v>
      </c>
      <c r="S261" s="175"/>
      <c r="T261" s="1430"/>
      <c r="W261" s="1429"/>
    </row>
    <row r="262" spans="14:23">
      <c r="N262" s="1338">
        <v>45914</v>
      </c>
      <c r="O262" s="1340">
        <v>8.1868206175776486</v>
      </c>
      <c r="P262" s="34">
        <v>12.4</v>
      </c>
      <c r="S262" s="175"/>
      <c r="T262" s="1430"/>
      <c r="W262" s="1429"/>
    </row>
    <row r="263" spans="14:23">
      <c r="N263" s="1338">
        <v>45915</v>
      </c>
      <c r="O263" s="1340">
        <v>9.7298403980532342</v>
      </c>
      <c r="P263" s="34">
        <v>16.3</v>
      </c>
      <c r="S263" s="175"/>
      <c r="T263" s="1430"/>
      <c r="W263" s="1429"/>
    </row>
    <row r="264" spans="14:23">
      <c r="N264" s="1338">
        <v>45916</v>
      </c>
      <c r="O264" s="1340">
        <v>10.265184265731079</v>
      </c>
      <c r="P264" s="34">
        <v>13.2</v>
      </c>
      <c r="S264" s="175"/>
      <c r="T264" s="1430"/>
      <c r="W264" s="1429"/>
    </row>
    <row r="265" spans="14:23">
      <c r="N265" s="1338">
        <v>45917</v>
      </c>
      <c r="O265" s="1340">
        <v>10.9628860496987</v>
      </c>
      <c r="P265" s="34">
        <v>11.8</v>
      </c>
      <c r="S265" s="175"/>
      <c r="T265" s="1430"/>
      <c r="W265" s="1429"/>
    </row>
    <row r="266" spans="14:23">
      <c r="N266" s="1338">
        <v>45918</v>
      </c>
      <c r="O266" s="1340">
        <v>10.994465344612296</v>
      </c>
      <c r="P266" s="34">
        <v>15.3</v>
      </c>
      <c r="S266" s="175"/>
      <c r="T266" s="1430"/>
      <c r="W266" s="1429"/>
    </row>
    <row r="267" spans="14:23">
      <c r="N267" s="1338">
        <v>45919</v>
      </c>
      <c r="O267" s="1340">
        <v>9.9937050380801917</v>
      </c>
      <c r="P267" s="34">
        <v>17</v>
      </c>
      <c r="S267" s="175"/>
      <c r="T267" s="1430"/>
      <c r="W267" s="1429"/>
    </row>
    <row r="268" spans="14:23">
      <c r="N268" s="1338">
        <v>45920</v>
      </c>
      <c r="O268" s="1340">
        <v>7.8430446797203111</v>
      </c>
      <c r="P268" s="34">
        <v>19.3</v>
      </c>
      <c r="S268" s="175"/>
      <c r="T268" s="1430"/>
      <c r="W268" s="1429"/>
    </row>
    <row r="269" spans="14:23">
      <c r="N269" s="1338">
        <v>45921</v>
      </c>
      <c r="O269" s="1340">
        <v>8.4133269407218307</v>
      </c>
      <c r="P269" s="34">
        <v>19.8</v>
      </c>
      <c r="S269" s="175"/>
      <c r="T269" s="1430"/>
      <c r="W269" s="1429"/>
    </row>
    <row r="270" spans="14:23">
      <c r="N270" s="1338">
        <v>45922</v>
      </c>
      <c r="O270" s="1340">
        <v>11.037721999288008</v>
      </c>
      <c r="P270" s="34">
        <v>12.7</v>
      </c>
      <c r="S270" s="175"/>
      <c r="T270" s="1430"/>
      <c r="W270" s="1429"/>
    </row>
    <row r="271" spans="14:23">
      <c r="N271" s="1338">
        <v>45923</v>
      </c>
      <c r="O271" s="1340">
        <v>12.46054761339887</v>
      </c>
      <c r="P271" s="34">
        <v>10.7</v>
      </c>
      <c r="S271" s="175"/>
      <c r="T271" s="1430"/>
      <c r="W271" s="1429"/>
    </row>
    <row r="272" spans="14:23">
      <c r="N272" s="1338">
        <v>45924</v>
      </c>
      <c r="O272" s="1340">
        <v>13.418243624912575</v>
      </c>
      <c r="P272" s="34">
        <v>10.6</v>
      </c>
      <c r="S272" s="175"/>
      <c r="T272" s="1430"/>
      <c r="W272" s="1429"/>
    </row>
    <row r="273" spans="14:23">
      <c r="N273" s="1338">
        <v>45925</v>
      </c>
      <c r="O273" s="1340">
        <v>15.049444418170454</v>
      </c>
      <c r="P273" s="34">
        <v>8.6999999999999993</v>
      </c>
      <c r="S273" s="175"/>
      <c r="T273" s="1430"/>
      <c r="W273" s="1429"/>
    </row>
    <row r="274" spans="14:23">
      <c r="N274" s="1338">
        <v>45926</v>
      </c>
      <c r="O274" s="1340">
        <v>14.74068888464716</v>
      </c>
      <c r="P274" s="34">
        <v>11</v>
      </c>
      <c r="S274" s="175"/>
      <c r="T274" s="1430"/>
      <c r="W274" s="1429"/>
    </row>
    <row r="275" spans="14:23">
      <c r="N275" s="1338">
        <v>45927</v>
      </c>
      <c r="O275" s="1340">
        <v>11.812876126650062</v>
      </c>
      <c r="P275" s="34">
        <v>12.5</v>
      </c>
      <c r="S275" s="175"/>
      <c r="T275" s="1430"/>
      <c r="W275" s="1429"/>
    </row>
    <row r="276" spans="14:23">
      <c r="N276" s="1338">
        <v>45928</v>
      </c>
      <c r="O276" s="1340">
        <v>12.011751581960194</v>
      </c>
      <c r="P276" s="34">
        <v>11.1</v>
      </c>
      <c r="S276" s="175"/>
      <c r="T276" s="1430"/>
      <c r="W276" s="1429"/>
    </row>
    <row r="277" spans="14:23">
      <c r="N277" s="1338">
        <v>45929</v>
      </c>
      <c r="O277" s="1340">
        <v>16.344790211791807</v>
      </c>
      <c r="P277" s="34">
        <v>7.6</v>
      </c>
      <c r="S277" s="175"/>
      <c r="T277" s="1430"/>
      <c r="W277" s="1429"/>
    </row>
    <row r="278" spans="14:23">
      <c r="N278" s="1338">
        <v>45930</v>
      </c>
      <c r="O278" s="1340">
        <v>17.969291971732108</v>
      </c>
      <c r="P278" s="34">
        <v>6.3</v>
      </c>
      <c r="S278" s="175"/>
      <c r="T278" s="1430"/>
      <c r="W278" s="1429"/>
    </row>
    <row r="279" spans="14:23">
      <c r="N279" s="1338">
        <v>45931</v>
      </c>
      <c r="O279" s="1340">
        <v>19.580838529038715</v>
      </c>
      <c r="P279" s="34">
        <v>6.8</v>
      </c>
      <c r="S279" s="175"/>
      <c r="T279" s="1430"/>
      <c r="W279" s="1429"/>
    </row>
    <row r="280" spans="14:23">
      <c r="N280" s="1338">
        <v>45932</v>
      </c>
      <c r="O280" s="1340">
        <v>20.319347602470042</v>
      </c>
      <c r="P280" s="34">
        <v>5.5</v>
      </c>
      <c r="S280" s="175"/>
      <c r="T280" s="1430"/>
      <c r="W280" s="1429"/>
    </row>
    <row r="281" spans="14:23">
      <c r="N281" s="1338">
        <v>45933</v>
      </c>
      <c r="O281" s="1340">
        <v>20.089025699690829</v>
      </c>
      <c r="P281" s="34">
        <v>4.0999999999999996</v>
      </c>
      <c r="S281" s="175"/>
      <c r="T281" s="1430"/>
      <c r="W281" s="1429"/>
    </row>
    <row r="282" spans="14:23">
      <c r="N282" s="1338">
        <v>45934</v>
      </c>
      <c r="O282" s="1340">
        <v>17.803718755143208</v>
      </c>
      <c r="P282" s="34">
        <v>7.4</v>
      </c>
      <c r="S282" s="175"/>
      <c r="T282" s="1430"/>
      <c r="W282" s="1429"/>
    </row>
    <row r="283" spans="14:23">
      <c r="N283" s="1338">
        <v>45935</v>
      </c>
      <c r="O283" s="1340">
        <v>17.633879850317509</v>
      </c>
      <c r="P283" s="34">
        <v>8.6</v>
      </c>
      <c r="S283" s="175"/>
      <c r="T283" s="1430"/>
      <c r="W283" s="1429"/>
    </row>
    <row r="284" spans="14:23">
      <c r="N284" s="1338">
        <v>45936</v>
      </c>
      <c r="O284" s="1340">
        <v>19.85183886006952</v>
      </c>
      <c r="P284" s="34">
        <v>9.1999999999999993</v>
      </c>
      <c r="S284" s="175"/>
      <c r="T284" s="1430"/>
      <c r="W284" s="1429"/>
    </row>
    <row r="285" spans="14:23">
      <c r="N285" s="1338">
        <v>45937</v>
      </c>
      <c r="O285" s="1340">
        <v>19.303633457511499</v>
      </c>
      <c r="P285" s="34">
        <v>10.199999999999999</v>
      </c>
      <c r="S285" s="175"/>
      <c r="T285" s="1430"/>
      <c r="W285" s="1429"/>
    </row>
    <row r="286" spans="14:23">
      <c r="N286" s="1338">
        <v>45938</v>
      </c>
      <c r="O286" s="1340">
        <v>17.951078507147784</v>
      </c>
      <c r="P286" s="34">
        <v>11.4</v>
      </c>
      <c r="S286" s="175"/>
      <c r="T286" s="1430"/>
      <c r="W286" s="1429"/>
    </row>
    <row r="287" spans="14:23">
      <c r="N287" s="1338">
        <v>45939</v>
      </c>
      <c r="O287" s="1340">
        <v>17.280214277389526</v>
      </c>
      <c r="P287" s="34">
        <v>11.1</v>
      </c>
      <c r="S287" s="175"/>
      <c r="T287" s="1430"/>
      <c r="W287" s="1429"/>
    </row>
    <row r="288" spans="14:23">
      <c r="N288" s="1338">
        <v>45940</v>
      </c>
      <c r="O288" s="1340">
        <v>17.461373097428787</v>
      </c>
      <c r="P288" s="34">
        <v>10.9</v>
      </c>
      <c r="S288" s="175"/>
      <c r="T288" s="1430"/>
      <c r="W288" s="1429"/>
    </row>
    <row r="289" spans="14:23">
      <c r="N289" s="1338">
        <v>45941</v>
      </c>
      <c r="O289" s="1340">
        <v>14.72724767502176</v>
      </c>
      <c r="P289" s="34">
        <v>11.7</v>
      </c>
      <c r="S289" s="175"/>
      <c r="T289" s="1430"/>
      <c r="W289" s="1429"/>
    </row>
    <row r="290" spans="14:23">
      <c r="N290" s="1338">
        <v>45942</v>
      </c>
      <c r="O290" s="1340">
        <v>15.391380163510226</v>
      </c>
      <c r="P290" s="34">
        <v>10.8</v>
      </c>
      <c r="S290" s="175"/>
      <c r="T290" s="1430"/>
      <c r="W290" s="1429"/>
    </row>
    <row r="291" spans="14:23">
      <c r="N291" s="1338">
        <v>45943</v>
      </c>
      <c r="O291" s="1340">
        <v>18.562548674515057</v>
      </c>
      <c r="P291" s="34">
        <v>8.6</v>
      </c>
      <c r="S291" s="175"/>
      <c r="T291" s="1430"/>
      <c r="W291" s="1429"/>
    </row>
    <row r="292" spans="14:23">
      <c r="N292" s="1338">
        <v>45944</v>
      </c>
      <c r="O292" s="1340">
        <v>20.353409388511071</v>
      </c>
      <c r="P292" s="34">
        <v>8.1</v>
      </c>
      <c r="S292" s="175"/>
      <c r="T292" s="1430"/>
      <c r="W292" s="1429"/>
    </row>
    <row r="293" spans="14:23">
      <c r="N293" s="1338">
        <v>45945</v>
      </c>
      <c r="O293" s="1340">
        <v>20.218751216481746</v>
      </c>
      <c r="P293" s="34">
        <v>8.4</v>
      </c>
      <c r="S293" s="175"/>
      <c r="T293" s="1430"/>
      <c r="W293" s="1429"/>
    </row>
    <row r="294" spans="14:23">
      <c r="N294" s="1338">
        <v>45946</v>
      </c>
      <c r="O294" s="1340">
        <v>19.563176926047554</v>
      </c>
      <c r="P294" s="34">
        <v>8.8000000000000007</v>
      </c>
      <c r="S294" s="175"/>
      <c r="T294" s="1430"/>
      <c r="W294" s="1429"/>
    </row>
    <row r="295" spans="14:23">
      <c r="N295" s="1338">
        <v>45947</v>
      </c>
      <c r="O295" s="1340">
        <v>18.857684128219578</v>
      </c>
      <c r="P295" s="34">
        <v>9</v>
      </c>
      <c r="S295" s="175"/>
      <c r="T295" s="1430"/>
      <c r="W295" s="1429"/>
    </row>
    <row r="296" spans="14:23">
      <c r="N296" s="1338">
        <v>45948</v>
      </c>
      <c r="O296" s="1340">
        <v>18.522678540918854</v>
      </c>
      <c r="P296" s="34">
        <v>4.3</v>
      </c>
      <c r="S296" s="175"/>
      <c r="T296" s="1430"/>
      <c r="W296" s="1429"/>
    </row>
    <row r="297" spans="14:23">
      <c r="N297" s="1338">
        <v>45949</v>
      </c>
      <c r="O297" s="1340">
        <v>20.323093866245387</v>
      </c>
      <c r="P297" s="34">
        <v>3.7</v>
      </c>
      <c r="S297" s="175"/>
      <c r="T297" s="1430"/>
      <c r="W297" s="1429"/>
    </row>
    <row r="298" spans="14:23">
      <c r="N298" s="1338">
        <v>45950</v>
      </c>
      <c r="O298" s="1340">
        <v>22.393171467716257</v>
      </c>
      <c r="P298" s="34">
        <v>6.7</v>
      </c>
      <c r="S298" s="175"/>
      <c r="T298" s="1430"/>
      <c r="W298" s="1429"/>
    </row>
    <row r="299" spans="14:23">
      <c r="N299" s="1338">
        <v>45951</v>
      </c>
      <c r="O299" s="1340">
        <v>20.498651133258161</v>
      </c>
      <c r="P299" s="34">
        <v>9.6999999999999993</v>
      </c>
      <c r="S299" s="175"/>
      <c r="T299" s="1430"/>
      <c r="W299" s="1429"/>
    </row>
    <row r="300" spans="14:23">
      <c r="N300" s="1338">
        <v>45952</v>
      </c>
      <c r="O300" s="1340">
        <v>20.367898596891237</v>
      </c>
      <c r="P300" s="34">
        <v>10.1</v>
      </c>
      <c r="S300" s="175"/>
      <c r="T300" s="1430"/>
      <c r="W300" s="1429"/>
    </row>
    <row r="301" spans="14:23">
      <c r="N301" s="1338">
        <v>45953</v>
      </c>
      <c r="O301" s="1340">
        <v>18.966067579540329</v>
      </c>
      <c r="P301" s="34">
        <v>10.7</v>
      </c>
      <c r="S301" s="175"/>
      <c r="T301" s="1430"/>
      <c r="W301" s="1429"/>
    </row>
    <row r="302" spans="14:23">
      <c r="N302" s="1338">
        <v>45954</v>
      </c>
      <c r="O302" s="1340">
        <v>20.871986531866632</v>
      </c>
      <c r="P302" s="34">
        <v>6.2</v>
      </c>
      <c r="S302" s="175"/>
      <c r="T302" s="1430"/>
      <c r="W302" s="1429"/>
    </row>
    <row r="303" spans="14:23">
      <c r="N303" s="1338">
        <v>45955</v>
      </c>
      <c r="O303" s="1340">
        <v>19.918735321030052</v>
      </c>
      <c r="P303" s="34">
        <v>7.2</v>
      </c>
      <c r="S303" s="175"/>
      <c r="T303" s="1430"/>
      <c r="W303" s="1429"/>
    </row>
    <row r="304" spans="14:23">
      <c r="N304" s="1338">
        <v>45956</v>
      </c>
      <c r="O304" s="1340">
        <v>20.108524393400717</v>
      </c>
      <c r="P304" s="34">
        <v>6.5</v>
      </c>
      <c r="S304" s="175"/>
      <c r="T304" s="1430"/>
      <c r="W304" s="1429"/>
    </row>
    <row r="305" spans="14:23">
      <c r="N305" s="1338">
        <v>45957</v>
      </c>
      <c r="O305" s="1340">
        <v>23.065487034265406</v>
      </c>
      <c r="P305" s="34">
        <v>5.7</v>
      </c>
      <c r="S305" s="175"/>
      <c r="T305" s="1430"/>
      <c r="W305" s="1429"/>
    </row>
    <row r="306" spans="14:23">
      <c r="N306" s="1338">
        <v>45958</v>
      </c>
      <c r="O306" s="1340">
        <v>21.507220116459973</v>
      </c>
      <c r="P306" s="34">
        <v>8.5</v>
      </c>
      <c r="S306" s="175"/>
      <c r="T306" s="1430"/>
      <c r="W306" s="1429"/>
    </row>
    <row r="307" spans="14:23">
      <c r="N307" s="1338">
        <v>45959</v>
      </c>
      <c r="O307" s="1340">
        <v>20.665426783604801</v>
      </c>
      <c r="P307" s="34">
        <v>9.1999999999999993</v>
      </c>
      <c r="S307" s="175"/>
      <c r="T307" s="1430"/>
      <c r="W307" s="1429"/>
    </row>
    <row r="308" spans="14:23">
      <c r="N308" s="1338">
        <v>45960</v>
      </c>
      <c r="O308" s="1340">
        <v>21.61234745977162</v>
      </c>
      <c r="P308" s="34">
        <v>7.4</v>
      </c>
      <c r="S308" s="175"/>
      <c r="T308" s="1430"/>
      <c r="W308" s="1429"/>
    </row>
    <row r="309" spans="14:23">
      <c r="N309" s="1338">
        <v>45961</v>
      </c>
      <c r="O309" s="1340">
        <v>21.719282253536051</v>
      </c>
      <c r="P309" s="34">
        <v>5</v>
      </c>
      <c r="S309" s="175"/>
      <c r="T309" s="1430"/>
      <c r="W309" s="1429"/>
    </row>
    <row r="310" spans="14:23">
      <c r="N310" s="1338">
        <v>45962</v>
      </c>
      <c r="O310" s="1340">
        <v>17.543933057475606</v>
      </c>
      <c r="P310" s="34">
        <v>9.6999999999999993</v>
      </c>
      <c r="S310" s="175"/>
      <c r="T310" s="1430"/>
      <c r="W310" s="1429"/>
    </row>
    <row r="311" spans="14:23">
      <c r="N311" s="1338">
        <v>45963</v>
      </c>
      <c r="O311" s="1340">
        <v>18.071784305816895</v>
      </c>
      <c r="P311" s="34">
        <v>9.6999999999999993</v>
      </c>
      <c r="S311" s="175"/>
      <c r="T311" s="1430"/>
      <c r="W311" s="1429"/>
    </row>
    <row r="312" spans="14:23">
      <c r="N312" s="1338">
        <v>45964</v>
      </c>
      <c r="O312" s="1340">
        <v>21.756335084064901</v>
      </c>
      <c r="P312" s="34">
        <v>6.3</v>
      </c>
      <c r="S312" s="175"/>
      <c r="T312" s="1430"/>
      <c r="W312" s="1429"/>
    </row>
    <row r="313" spans="14:23">
      <c r="N313" s="1338">
        <v>45965</v>
      </c>
      <c r="O313" s="1340">
        <v>22.30877572386434</v>
      </c>
      <c r="P313" s="34">
        <v>5.5</v>
      </c>
      <c r="S313" s="175"/>
      <c r="T313" s="1430"/>
      <c r="W313" s="1429"/>
    </row>
    <row r="314" spans="14:23">
      <c r="N314" s="1338">
        <v>45966</v>
      </c>
      <c r="O314" s="1340">
        <v>23.362341792724813</v>
      </c>
      <c r="P314" s="34">
        <v>5.0999999999999996</v>
      </c>
      <c r="S314" s="175"/>
      <c r="T314" s="1430"/>
      <c r="W314" s="1429"/>
    </row>
    <row r="315" spans="14:23">
      <c r="N315" s="1338">
        <v>45967</v>
      </c>
      <c r="O315" s="1340">
        <v>23.177522079707163</v>
      </c>
      <c r="P315" s="34">
        <v>6</v>
      </c>
      <c r="S315" s="175"/>
      <c r="T315" s="1430"/>
      <c r="W315" s="1429"/>
    </row>
    <row r="316" spans="14:23">
      <c r="N316" s="1338">
        <v>45968</v>
      </c>
      <c r="O316" s="1340">
        <v>22.579435996841216</v>
      </c>
      <c r="P316" s="34">
        <v>6.2</v>
      </c>
      <c r="S316" s="175"/>
      <c r="T316" s="1430"/>
      <c r="W316" s="1429"/>
    </row>
    <row r="317" spans="14:23">
      <c r="N317" s="1338">
        <v>45969</v>
      </c>
      <c r="O317" s="1340">
        <v>20.800603886859978</v>
      </c>
      <c r="P317" s="34">
        <v>5.6</v>
      </c>
      <c r="S317" s="175"/>
      <c r="T317" s="1430"/>
      <c r="W317" s="1429"/>
    </row>
    <row r="318" spans="14:23">
      <c r="N318" s="1338">
        <v>45970</v>
      </c>
      <c r="O318" s="1340">
        <v>21.908544107140663</v>
      </c>
      <c r="P318" s="34">
        <v>5</v>
      </c>
      <c r="S318" s="175"/>
      <c r="T318" s="1430"/>
      <c r="W318" s="1429"/>
    </row>
    <row r="319" spans="14:23">
      <c r="N319" s="1338">
        <v>45971</v>
      </c>
      <c r="O319" s="1340">
        <v>24.5185385842816</v>
      </c>
      <c r="P319" s="34">
        <v>6</v>
      </c>
      <c r="S319" s="175"/>
      <c r="T319" s="1430"/>
      <c r="W319" s="1429"/>
    </row>
    <row r="320" spans="14:23">
      <c r="N320" s="1338">
        <v>45972</v>
      </c>
      <c r="O320" s="1340">
        <v>24.900299336235133</v>
      </c>
      <c r="P320" s="34">
        <v>5.0999999999999996</v>
      </c>
      <c r="S320" s="175"/>
      <c r="T320" s="1430"/>
      <c r="W320" s="1429"/>
    </row>
    <row r="321" spans="14:23">
      <c r="N321" s="1338">
        <v>45973</v>
      </c>
      <c r="O321" s="1340">
        <v>25.505084541572366</v>
      </c>
      <c r="P321" s="34">
        <v>4.5999999999999996</v>
      </c>
      <c r="S321" s="175"/>
      <c r="T321" s="1430"/>
      <c r="W321" s="1429"/>
    </row>
    <row r="322" spans="14:23">
      <c r="N322" s="1338">
        <v>45974</v>
      </c>
      <c r="O322" s="1340">
        <v>26.065912552604907</v>
      </c>
      <c r="P322" s="34">
        <v>4.4000000000000004</v>
      </c>
      <c r="S322" s="175"/>
      <c r="T322" s="1430"/>
      <c r="W322" s="1429"/>
    </row>
    <row r="323" spans="14:23">
      <c r="N323" s="1338">
        <v>45975</v>
      </c>
      <c r="O323" s="1340">
        <v>25.250966313261479</v>
      </c>
      <c r="P323" s="34">
        <v>4.5999999999999996</v>
      </c>
      <c r="S323" s="175"/>
      <c r="T323" s="1430"/>
      <c r="W323" s="1429"/>
    </row>
    <row r="324" spans="14:23">
      <c r="N324" s="1338">
        <v>45976</v>
      </c>
      <c r="O324" s="1340">
        <v>21.643837857324836</v>
      </c>
      <c r="P324" s="34">
        <v>5.8</v>
      </c>
      <c r="S324" s="175"/>
      <c r="T324" s="1430"/>
      <c r="W324" s="1429"/>
    </row>
    <row r="325" spans="14:23">
      <c r="N325" s="1338">
        <v>45977</v>
      </c>
      <c r="O325" s="1340">
        <v>20.756977757147425</v>
      </c>
      <c r="P325" s="34">
        <v>6.6</v>
      </c>
      <c r="S325" s="175"/>
      <c r="T325" s="1430"/>
      <c r="W325" s="1429"/>
    </row>
    <row r="326" spans="14:23">
      <c r="N326" s="1338">
        <v>45978</v>
      </c>
      <c r="O326" s="1340">
        <v>24.595239549395508</v>
      </c>
      <c r="P326" s="34">
        <v>3.4</v>
      </c>
      <c r="S326" s="175"/>
      <c r="T326" s="1430"/>
      <c r="W326" s="1429"/>
    </row>
    <row r="327" spans="14:23">
      <c r="N327" s="1338">
        <v>45979</v>
      </c>
      <c r="O327" s="1340">
        <v>29.23332624500938</v>
      </c>
      <c r="P327" s="34">
        <v>-0.3</v>
      </c>
      <c r="S327" s="175"/>
      <c r="T327" s="1430"/>
      <c r="W327" s="1429"/>
    </row>
    <row r="328" spans="14:23">
      <c r="N328" s="1338">
        <v>45980</v>
      </c>
      <c r="O328" s="1340">
        <v>31.017013924852289</v>
      </c>
      <c r="P328" s="34">
        <v>-0.9</v>
      </c>
      <c r="S328" s="175"/>
      <c r="T328" s="1430"/>
      <c r="W328" s="1429"/>
    </row>
    <row r="329" spans="14:23">
      <c r="N329" s="1338">
        <v>45981</v>
      </c>
      <c r="O329" s="1340">
        <v>31.916582742800323</v>
      </c>
      <c r="P329" s="34">
        <v>0.8</v>
      </c>
      <c r="S329" s="175"/>
      <c r="T329" s="1430"/>
      <c r="W329" s="1429"/>
    </row>
    <row r="330" spans="14:23">
      <c r="N330" s="1338">
        <v>45982</v>
      </c>
      <c r="O330" s="1340">
        <v>33.513996551049708</v>
      </c>
      <c r="P330" s="34">
        <v>-1.7</v>
      </c>
      <c r="S330" s="175"/>
      <c r="T330" s="1430"/>
      <c r="W330" s="1429"/>
    </row>
    <row r="331" spans="14:23">
      <c r="N331" s="1338">
        <v>45983</v>
      </c>
      <c r="O331" s="1340">
        <v>31.185307036665534</v>
      </c>
      <c r="P331" s="34">
        <v>-4</v>
      </c>
      <c r="S331" s="175"/>
      <c r="T331" s="1430"/>
      <c r="W331" s="1429"/>
    </row>
    <row r="332" spans="14:23">
      <c r="N332" s="1338">
        <v>45984</v>
      </c>
      <c r="O332" s="1340">
        <v>33.266140510849048</v>
      </c>
      <c r="P332" s="34">
        <v>-5.6</v>
      </c>
      <c r="S332" s="175"/>
      <c r="T332" s="1430"/>
      <c r="W332" s="1429"/>
    </row>
    <row r="333" spans="14:23">
      <c r="N333" s="1338">
        <v>45985</v>
      </c>
      <c r="O333" s="1340">
        <v>34.985083111465045</v>
      </c>
      <c r="P333" s="34">
        <v>-1.1000000000000001</v>
      </c>
      <c r="S333" s="175"/>
      <c r="T333" s="1430"/>
      <c r="W333" s="1429"/>
    </row>
    <row r="334" spans="14:23">
      <c r="N334" s="1338">
        <v>45986</v>
      </c>
      <c r="O334" s="1340">
        <v>33.958207279445531</v>
      </c>
      <c r="P334" s="34">
        <v>0.5</v>
      </c>
      <c r="S334" s="175"/>
      <c r="T334" s="1430"/>
      <c r="W334" s="1429"/>
    </row>
    <row r="335" spans="14:23">
      <c r="N335" s="1338">
        <v>45987</v>
      </c>
      <c r="O335" s="1340">
        <v>34.42554584516256</v>
      </c>
      <c r="P335" s="34">
        <v>-0.2</v>
      </c>
      <c r="S335" s="175"/>
      <c r="T335" s="1430"/>
      <c r="W335" s="1429"/>
    </row>
    <row r="336" spans="14:23">
      <c r="N336" s="1338">
        <v>45988</v>
      </c>
      <c r="O336" s="1340">
        <v>34.377269498074455</v>
      </c>
      <c r="P336" s="34">
        <v>-0.8</v>
      </c>
      <c r="S336" s="175"/>
      <c r="T336" s="1430"/>
      <c r="W336" s="1429"/>
    </row>
    <row r="337" spans="14:23">
      <c r="N337" s="1338">
        <v>45989</v>
      </c>
      <c r="O337" s="1340">
        <v>34.076697039507927</v>
      </c>
      <c r="P337" s="34">
        <v>-2.6</v>
      </c>
      <c r="S337" s="175"/>
      <c r="T337" s="1430"/>
      <c r="W337" s="1429"/>
    </row>
    <row r="338" spans="14:23">
      <c r="N338" s="1338">
        <v>45990</v>
      </c>
      <c r="O338" s="1340">
        <v>29.4857593763066</v>
      </c>
      <c r="P338" s="34">
        <v>0.4</v>
      </c>
      <c r="S338" s="175"/>
      <c r="T338" s="1430"/>
      <c r="W338" s="1429"/>
    </row>
    <row r="339" spans="14:23">
      <c r="N339" s="1338">
        <v>45991</v>
      </c>
      <c r="O339" s="1340">
        <v>29.883625050865703</v>
      </c>
      <c r="P339" s="34">
        <v>0.4</v>
      </c>
      <c r="S339" s="175"/>
      <c r="T339" s="1430"/>
      <c r="W339" s="1429"/>
    </row>
    <row r="340" spans="14:23">
      <c r="N340" s="1338">
        <v>45992</v>
      </c>
      <c r="O340" s="1340">
        <v>32.249981204786479</v>
      </c>
      <c r="P340" s="34">
        <v>1.7</v>
      </c>
      <c r="S340" s="175"/>
      <c r="T340" s="1430"/>
      <c r="W340" s="1429"/>
    </row>
    <row r="341" spans="14:23">
      <c r="N341" s="1338">
        <v>45993</v>
      </c>
      <c r="O341" s="1340">
        <v>32.41285593670603</v>
      </c>
      <c r="P341" s="34">
        <v>1.4</v>
      </c>
      <c r="S341" s="175"/>
      <c r="T341" s="1430"/>
      <c r="W341" s="1429"/>
    </row>
    <row r="342" spans="14:23">
      <c r="N342" s="1338">
        <v>45994</v>
      </c>
      <c r="O342" s="1340">
        <v>32.035323554668267</v>
      </c>
      <c r="P342" s="34">
        <v>1.5</v>
      </c>
      <c r="S342" s="175"/>
      <c r="T342" s="1430"/>
      <c r="W342" s="1429"/>
    </row>
    <row r="343" spans="14:23">
      <c r="N343" s="1338">
        <v>45995</v>
      </c>
      <c r="O343" s="1340">
        <v>30.52534777074878</v>
      </c>
      <c r="P343" s="34">
        <v>3.1</v>
      </c>
      <c r="S343" s="175"/>
      <c r="T343" s="1430"/>
      <c r="W343" s="1429"/>
    </row>
    <row r="344" spans="14:23">
      <c r="N344" s="1338">
        <v>45996</v>
      </c>
      <c r="O344" s="1340">
        <v>28.844514930813489</v>
      </c>
      <c r="P344" s="34">
        <v>3.7</v>
      </c>
      <c r="S344" s="175"/>
      <c r="T344" s="1430"/>
      <c r="W344" s="1429"/>
    </row>
    <row r="345" spans="14:23">
      <c r="N345" s="1338">
        <v>45997</v>
      </c>
      <c r="O345" s="1340">
        <v>25.777281711111513</v>
      </c>
      <c r="P345" s="34">
        <v>2.8</v>
      </c>
      <c r="S345" s="175"/>
      <c r="T345" s="1430"/>
      <c r="W345" s="1429"/>
    </row>
    <row r="346" spans="14:23">
      <c r="N346" s="1338">
        <v>45998</v>
      </c>
      <c r="O346" s="1340">
        <v>25.156264247640824</v>
      </c>
      <c r="P346" s="34">
        <v>4.7</v>
      </c>
      <c r="S346" s="175"/>
      <c r="T346" s="1430"/>
      <c r="W346" s="1429"/>
    </row>
    <row r="347" spans="14:23">
      <c r="N347" s="1338">
        <v>45999</v>
      </c>
      <c r="O347" s="1340">
        <v>26.277400846984595</v>
      </c>
      <c r="P347" s="34">
        <v>7.8</v>
      </c>
      <c r="S347" s="175"/>
      <c r="T347" s="1430"/>
      <c r="W347" s="1429"/>
    </row>
    <row r="348" spans="14:23">
      <c r="N348" s="1338">
        <v>46000</v>
      </c>
      <c r="O348" s="1340">
        <v>24.789892747093315</v>
      </c>
      <c r="P348" s="34">
        <v>8</v>
      </c>
      <c r="S348" s="175"/>
      <c r="T348" s="1430"/>
      <c r="W348" s="1429"/>
    </row>
    <row r="349" spans="14:23">
      <c r="N349" s="1338">
        <v>46001</v>
      </c>
      <c r="O349" s="1340">
        <v>26.403125211008081</v>
      </c>
      <c r="P349" s="34">
        <v>6</v>
      </c>
      <c r="S349" s="175"/>
      <c r="T349" s="1430"/>
      <c r="W349" s="1429"/>
    </row>
    <row r="350" spans="14:23">
      <c r="N350" s="1338">
        <v>46002</v>
      </c>
      <c r="O350" s="1340">
        <v>27.829258002288331</v>
      </c>
      <c r="P350" s="34">
        <v>5.3</v>
      </c>
      <c r="S350" s="175"/>
      <c r="T350" s="1430"/>
      <c r="W350" s="1429"/>
    </row>
    <row r="351" spans="14:23">
      <c r="N351" s="1338">
        <v>46003</v>
      </c>
      <c r="O351" s="1340">
        <v>30.515361085870691</v>
      </c>
      <c r="P351" s="34">
        <v>1.8</v>
      </c>
      <c r="S351" s="175"/>
      <c r="T351" s="1430"/>
      <c r="W351" s="1429"/>
    </row>
    <row r="352" spans="14:23">
      <c r="N352" s="1338">
        <v>46004</v>
      </c>
      <c r="O352" s="1340">
        <v>29.171667053297707</v>
      </c>
      <c r="P352" s="34">
        <v>0.6</v>
      </c>
      <c r="S352" s="175"/>
      <c r="T352" s="1430"/>
      <c r="W352" s="1429"/>
    </row>
    <row r="353" spans="14:23">
      <c r="N353" s="1338">
        <v>46005</v>
      </c>
      <c r="O353" s="1340">
        <v>29.262365323065694</v>
      </c>
      <c r="P353" s="34">
        <v>1</v>
      </c>
      <c r="S353" s="175"/>
      <c r="T353" s="1430"/>
      <c r="W353" s="1429"/>
    </row>
    <row r="354" spans="14:23">
      <c r="N354" s="1338">
        <v>46006</v>
      </c>
      <c r="O354" s="1340">
        <v>34.826935810305194</v>
      </c>
      <c r="P354" s="34">
        <v>-0.6</v>
      </c>
      <c r="S354" s="175"/>
      <c r="T354" s="1430"/>
      <c r="W354" s="1429"/>
    </row>
    <row r="355" spans="14:23">
      <c r="N355" s="1338">
        <v>46007</v>
      </c>
      <c r="O355" s="1340">
        <v>36.526844211241468</v>
      </c>
      <c r="P355" s="34">
        <v>-0.5</v>
      </c>
      <c r="S355" s="175"/>
      <c r="T355" s="1430"/>
      <c r="W355" s="1429"/>
    </row>
    <row r="356" spans="14:23">
      <c r="N356" s="1338">
        <v>46008</v>
      </c>
      <c r="O356" s="1340">
        <v>35.3234753758408</v>
      </c>
      <c r="P356" s="34">
        <v>0.5</v>
      </c>
      <c r="S356" s="175"/>
      <c r="T356" s="1430"/>
      <c r="W356" s="1429"/>
    </row>
    <row r="357" spans="14:23">
      <c r="N357" s="1338">
        <v>46009</v>
      </c>
      <c r="O357" s="1340">
        <v>33.681970278203579</v>
      </c>
      <c r="P357" s="34">
        <v>1.1000000000000001</v>
      </c>
      <c r="S357" s="175"/>
      <c r="T357" s="1430"/>
      <c r="W357" s="1429"/>
    </row>
    <row r="358" spans="14:23">
      <c r="N358" s="1338">
        <v>46010</v>
      </c>
      <c r="O358" s="1340">
        <v>31.794463546561538</v>
      </c>
      <c r="P358" s="34">
        <v>1.4</v>
      </c>
      <c r="S358" s="175"/>
      <c r="T358" s="1430"/>
      <c r="W358" s="1429"/>
    </row>
    <row r="359" spans="14:23">
      <c r="N359" s="1338">
        <v>46011</v>
      </c>
      <c r="O359" s="1340">
        <v>29.474165476935397</v>
      </c>
      <c r="P359" s="34">
        <v>1.5</v>
      </c>
      <c r="S359" s="175"/>
      <c r="T359" s="1430"/>
      <c r="W359" s="1429"/>
    </row>
    <row r="360" spans="14:23">
      <c r="N360" s="1338">
        <v>46012</v>
      </c>
      <c r="O360" s="1340">
        <v>28.562884679516912</v>
      </c>
      <c r="P360" s="34">
        <v>1.7</v>
      </c>
      <c r="S360" s="175"/>
      <c r="T360" s="1430"/>
      <c r="W360" s="1429"/>
    </row>
    <row r="361" spans="14:23">
      <c r="N361" s="1338">
        <v>46013</v>
      </c>
      <c r="O361" s="1340">
        <v>30.301557757399017</v>
      </c>
      <c r="P361" s="34">
        <v>1.9</v>
      </c>
      <c r="S361" s="175"/>
      <c r="T361" s="1430"/>
      <c r="W361" s="1429"/>
    </row>
    <row r="362" spans="14:23">
      <c r="N362" s="1338">
        <v>46014</v>
      </c>
      <c r="O362" s="1340">
        <v>29.635836022357857</v>
      </c>
      <c r="P362" s="34">
        <v>1.1000000000000001</v>
      </c>
      <c r="S362" s="175"/>
      <c r="T362" s="1430"/>
      <c r="W362" s="1429"/>
    </row>
    <row r="363" spans="14:23">
      <c r="N363" s="1338">
        <v>46015</v>
      </c>
      <c r="O363" s="1340">
        <v>29.158846485816039</v>
      </c>
      <c r="P363" s="34">
        <v>-2.6</v>
      </c>
      <c r="S363" s="175"/>
      <c r="T363" s="1430"/>
      <c r="W363" s="1429"/>
    </row>
    <row r="364" spans="14:23">
      <c r="N364" s="1338">
        <v>46016</v>
      </c>
      <c r="O364" s="1340">
        <v>30.670503078342037</v>
      </c>
      <c r="P364" s="34">
        <v>-4.0999999999999996</v>
      </c>
      <c r="S364" s="175"/>
      <c r="T364" s="1430"/>
      <c r="W364" s="1429"/>
    </row>
    <row r="365" spans="14:23">
      <c r="N365" s="1338">
        <v>46017</v>
      </c>
      <c r="O365" s="1340">
        <v>30.875769958303252</v>
      </c>
      <c r="P365" s="34">
        <v>-2.9</v>
      </c>
      <c r="S365" s="175"/>
      <c r="T365" s="1430"/>
      <c r="W365" s="1429"/>
    </row>
    <row r="366" spans="14:23">
      <c r="N366" s="1338">
        <v>46018</v>
      </c>
      <c r="O366" s="1340">
        <v>29.970180259444671</v>
      </c>
      <c r="P366" s="34">
        <v>-1.5</v>
      </c>
      <c r="S366" s="175"/>
      <c r="T366" s="1430"/>
      <c r="W366" s="1429"/>
    </row>
    <row r="367" spans="14:23">
      <c r="N367" s="1338">
        <v>46019</v>
      </c>
      <c r="O367" s="1340">
        <v>30.436815928875927</v>
      </c>
      <c r="P367" s="34">
        <v>-2.2000000000000002</v>
      </c>
      <c r="S367" s="175"/>
      <c r="T367" s="1430"/>
      <c r="W367" s="1429"/>
    </row>
    <row r="368" spans="14:23">
      <c r="N368" s="1338">
        <v>46020</v>
      </c>
      <c r="O368" s="1340">
        <v>31.758964782797648</v>
      </c>
      <c r="P368" s="34">
        <v>-1.4</v>
      </c>
      <c r="S368" s="175"/>
      <c r="T368" s="1430"/>
      <c r="W368" s="1429"/>
    </row>
    <row r="369" spans="14:23">
      <c r="N369" s="1338">
        <v>46021</v>
      </c>
      <c r="O369" s="1340">
        <v>32.285182456839003</v>
      </c>
      <c r="P369" s="33">
        <v>-2.9</v>
      </c>
      <c r="S369" s="175"/>
      <c r="T369" s="1430"/>
      <c r="W369" s="1429"/>
    </row>
    <row r="370" spans="14:23">
      <c r="N370" s="1338">
        <v>46022</v>
      </c>
      <c r="O370" s="1340">
        <v>31.908986891911024</v>
      </c>
      <c r="P370" s="33">
        <v>-2.6</v>
      </c>
      <c r="S370" s="175"/>
      <c r="T370" s="1430"/>
      <c r="W370" s="1429"/>
    </row>
    <row r="371" spans="14:23">
      <c r="N371" s="1338"/>
      <c r="O371" s="1340"/>
      <c r="P371" s="1341"/>
      <c r="Q371" s="1340"/>
      <c r="S371" s="178"/>
      <c r="T371" s="1430"/>
    </row>
    <row r="372" spans="14:23">
      <c r="O372" s="1340"/>
      <c r="P372" s="1340"/>
      <c r="Q372" s="1340"/>
    </row>
    <row r="374" spans="14:23">
      <c r="O374" s="1340"/>
    </row>
    <row r="375" spans="14:23">
      <c r="O375" s="1340"/>
    </row>
    <row r="376" spans="14:23">
      <c r="O376" s="1340"/>
    </row>
    <row r="377" spans="14:23">
      <c r="O377" s="1340"/>
    </row>
  </sheetData>
  <mergeCells count="13">
    <mergeCell ref="K5:M5"/>
    <mergeCell ref="Q16:Q20"/>
    <mergeCell ref="A2:M2"/>
    <mergeCell ref="B4:G4"/>
    <mergeCell ref="H4:M4"/>
    <mergeCell ref="B6:C6"/>
    <mergeCell ref="E6:F6"/>
    <mergeCell ref="H6:I6"/>
    <mergeCell ref="K6:L6"/>
    <mergeCell ref="B5:D5"/>
    <mergeCell ref="E5:G5"/>
    <mergeCell ref="H5:J5"/>
    <mergeCell ref="A3:M3"/>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2"/>
  <dimension ref="A1:S352"/>
  <sheetViews>
    <sheetView showGridLines="0" zoomScaleNormal="100" zoomScaleSheetLayoutView="100" workbookViewId="0"/>
  </sheetViews>
  <sheetFormatPr defaultColWidth="9.140625" defaultRowHeight="12.75"/>
  <cols>
    <col min="1" max="1" width="14.42578125" style="174" customWidth="1"/>
    <col min="2" max="9" width="9.7109375" style="177" customWidth="1"/>
    <col min="10" max="11" width="9.140625" style="174"/>
    <col min="12" max="12" width="7.7109375" style="174" customWidth="1"/>
    <col min="13" max="13" width="2.85546875" style="174" customWidth="1"/>
    <col min="14" max="16384" width="9.140625" style="174"/>
  </cols>
  <sheetData>
    <row r="1" spans="1:19" ht="18" customHeight="1">
      <c r="A1" s="547" t="s">
        <v>377</v>
      </c>
      <c r="B1" s="184"/>
      <c r="C1" s="184"/>
      <c r="D1" s="184"/>
      <c r="E1" s="184"/>
      <c r="F1" s="184"/>
      <c r="G1" s="184"/>
      <c r="H1" s="184"/>
      <c r="I1" s="200"/>
      <c r="J1" s="199"/>
      <c r="K1" s="199"/>
    </row>
    <row r="2" spans="1:19" ht="5.0999999999999996" customHeight="1">
      <c r="A2" s="184"/>
      <c r="B2" s="184"/>
      <c r="C2" s="184"/>
      <c r="D2" s="184"/>
      <c r="E2" s="184"/>
      <c r="F2" s="184"/>
      <c r="G2" s="184"/>
      <c r="H2" s="184"/>
      <c r="I2" s="200"/>
      <c r="J2" s="199"/>
      <c r="K2" s="199"/>
    </row>
    <row r="3" spans="1:19" ht="15" customHeight="1">
      <c r="A3" s="1677">
        <v>2025</v>
      </c>
      <c r="B3" s="1677"/>
      <c r="C3" s="1677"/>
      <c r="D3" s="1677"/>
      <c r="E3" s="1677"/>
      <c r="F3" s="1677"/>
      <c r="G3" s="1677"/>
      <c r="H3" s="1677"/>
      <c r="I3" s="1677"/>
      <c r="J3" s="199"/>
      <c r="K3" s="199"/>
    </row>
    <row r="4" spans="1:19" ht="20.25" customHeight="1">
      <c r="A4" s="1248">
        <f>A3</f>
        <v>2025</v>
      </c>
      <c r="B4" s="1675" t="s">
        <v>210</v>
      </c>
      <c r="C4" s="1676"/>
      <c r="D4" s="1676" t="s">
        <v>211</v>
      </c>
      <c r="E4" s="1676"/>
      <c r="F4" s="1676" t="s">
        <v>212</v>
      </c>
      <c r="G4" s="1676"/>
      <c r="H4" s="1676"/>
      <c r="I4" s="1676"/>
      <c r="N4" s="188"/>
      <c r="O4" s="175"/>
      <c r="P4" s="176"/>
      <c r="S4" s="175"/>
    </row>
    <row r="5" spans="1:19" ht="16.5" customHeight="1">
      <c r="A5" s="1249"/>
      <c r="B5" s="1682" t="s">
        <v>213</v>
      </c>
      <c r="C5" s="1682"/>
      <c r="D5" s="1682" t="s">
        <v>213</v>
      </c>
      <c r="E5" s="1682"/>
      <c r="F5" s="1682" t="s">
        <v>214</v>
      </c>
      <c r="G5" s="1682"/>
      <c r="H5" s="1682" t="s">
        <v>215</v>
      </c>
      <c r="I5" s="1682"/>
      <c r="N5" s="188"/>
      <c r="O5" s="175"/>
      <c r="P5" s="176"/>
      <c r="S5" s="175"/>
    </row>
    <row r="6" spans="1:19" ht="12.95" customHeight="1">
      <c r="A6" s="1250"/>
      <c r="B6" s="675" t="s">
        <v>109</v>
      </c>
      <c r="C6" s="675" t="s">
        <v>110</v>
      </c>
      <c r="D6" s="675" t="s">
        <v>109</v>
      </c>
      <c r="E6" s="675" t="s">
        <v>110</v>
      </c>
      <c r="F6" s="675" t="s">
        <v>109</v>
      </c>
      <c r="G6" s="675" t="s">
        <v>110</v>
      </c>
      <c r="H6" s="675" t="s">
        <v>109</v>
      </c>
      <c r="I6" s="675" t="s">
        <v>110</v>
      </c>
      <c r="N6" s="188"/>
      <c r="O6" s="175"/>
      <c r="P6" s="176"/>
      <c r="S6" s="175"/>
    </row>
    <row r="7" spans="1:19" ht="12.95" customHeight="1">
      <c r="A7" s="1251" t="str">
        <f>'6.1'!A9</f>
        <v>leden</v>
      </c>
      <c r="B7" s="1193">
        <v>1.2810466548214683</v>
      </c>
      <c r="C7" s="1193">
        <v>13.930057292912663</v>
      </c>
      <c r="D7" s="1193">
        <v>1.2747138960334761</v>
      </c>
      <c r="E7" s="1193">
        <v>13.86119509151905</v>
      </c>
      <c r="F7" s="1193">
        <v>35.544478527818633</v>
      </c>
      <c r="G7" s="1193">
        <v>386.5094377911019</v>
      </c>
      <c r="H7" s="1193">
        <v>50.841045280220342</v>
      </c>
      <c r="I7" s="1193">
        <v>552.84377888933045</v>
      </c>
      <c r="N7" s="188"/>
      <c r="O7" s="175"/>
      <c r="P7" s="176"/>
      <c r="S7" s="175"/>
    </row>
    <row r="8" spans="1:19" ht="12.95" customHeight="1">
      <c r="A8" s="1252" t="str">
        <f>'6.1'!A10</f>
        <v>únor</v>
      </c>
      <c r="B8" s="1194">
        <v>1.0136713810710778</v>
      </c>
      <c r="C8" s="1194">
        <v>11.001074149601481</v>
      </c>
      <c r="D8" s="1194">
        <v>1.1111540466067482</v>
      </c>
      <c r="E8" s="1194">
        <v>12.059024538538734</v>
      </c>
      <c r="F8" s="1194">
        <v>34.776052660212436</v>
      </c>
      <c r="G8" s="1194">
        <v>377.41416112705372</v>
      </c>
      <c r="H8" s="1194">
        <v>48.109901219493416</v>
      </c>
      <c r="I8" s="1194">
        <v>522.12245558951849</v>
      </c>
      <c r="N8" s="188"/>
      <c r="O8" s="175"/>
      <c r="P8" s="176"/>
      <c r="S8" s="175"/>
    </row>
    <row r="9" spans="1:19" ht="12.95" customHeight="1">
      <c r="A9" s="1253" t="str">
        <f>'6.1'!A11</f>
        <v>březen</v>
      </c>
      <c r="B9" s="1195">
        <v>1.0191190488394053</v>
      </c>
      <c r="C9" s="1195">
        <v>11.116205842196926</v>
      </c>
      <c r="D9" s="1195">
        <v>1.0530533157564432</v>
      </c>
      <c r="E9" s="1195">
        <v>11.486349346612268</v>
      </c>
      <c r="F9" s="1195">
        <v>30.66936212434905</v>
      </c>
      <c r="G9" s="1195">
        <v>334.53102737251061</v>
      </c>
      <c r="H9" s="1195">
        <v>43.306001913426371</v>
      </c>
      <c r="I9" s="1195">
        <v>472.36721953185781</v>
      </c>
      <c r="N9" s="188"/>
      <c r="O9" s="175"/>
      <c r="P9" s="176"/>
      <c r="S9" s="175"/>
    </row>
    <row r="10" spans="1:19" ht="12.95" customHeight="1">
      <c r="A10" s="1251" t="str">
        <f>'6.1'!A12</f>
        <v>duben</v>
      </c>
      <c r="B10" s="1193">
        <v>1.0331317244918472</v>
      </c>
      <c r="C10" s="1193">
        <v>11.318097968987288</v>
      </c>
      <c r="D10" s="1193">
        <v>1.0367054032231278</v>
      </c>
      <c r="E10" s="1193">
        <v>11.357248103506887</v>
      </c>
      <c r="F10" s="1193">
        <v>29.327674054249595</v>
      </c>
      <c r="G10" s="1193">
        <v>321.28864139932136</v>
      </c>
      <c r="H10" s="1193">
        <v>41.768138892927126</v>
      </c>
      <c r="I10" s="1193">
        <v>457.57561864140393</v>
      </c>
      <c r="N10" s="188"/>
      <c r="O10" s="175"/>
      <c r="P10" s="176"/>
      <c r="S10" s="175"/>
    </row>
    <row r="11" spans="1:19" ht="12.95" customHeight="1">
      <c r="A11" s="1252" t="str">
        <f>'6.1'!A13</f>
        <v>květen</v>
      </c>
      <c r="B11" s="1194">
        <v>0.4947914641382562</v>
      </c>
      <c r="C11" s="1194">
        <v>5.4303553243183158</v>
      </c>
      <c r="D11" s="1194">
        <v>0.55511031993086812</v>
      </c>
      <c r="E11" s="1194">
        <v>6.09235708354566</v>
      </c>
      <c r="F11" s="1194" t="s">
        <v>216</v>
      </c>
      <c r="G11" s="1194" t="s">
        <v>216</v>
      </c>
      <c r="H11" s="1194" t="s">
        <v>216</v>
      </c>
      <c r="I11" s="1194" t="s">
        <v>216</v>
      </c>
      <c r="N11" s="188"/>
      <c r="O11" s="175"/>
      <c r="P11" s="176"/>
      <c r="S11" s="175"/>
    </row>
    <row r="12" spans="1:19" ht="12.95" customHeight="1">
      <c r="A12" s="1253" t="str">
        <f>'6.1'!A14</f>
        <v>červen</v>
      </c>
      <c r="B12" s="1195">
        <v>4.9875771534639173E-2</v>
      </c>
      <c r="C12" s="1195">
        <v>0.54623638392513119</v>
      </c>
      <c r="D12" s="1195">
        <v>7.0336760295288153E-2</v>
      </c>
      <c r="E12" s="1195">
        <v>0.77032387507075573</v>
      </c>
      <c r="F12" s="1195" t="s">
        <v>216</v>
      </c>
      <c r="G12" s="1195" t="s">
        <v>216</v>
      </c>
      <c r="H12" s="1195" t="s">
        <v>216</v>
      </c>
      <c r="I12" s="1195" t="s">
        <v>216</v>
      </c>
      <c r="N12" s="188"/>
      <c r="O12" s="175"/>
      <c r="P12" s="176"/>
      <c r="S12" s="175"/>
    </row>
    <row r="13" spans="1:19" ht="12.95" customHeight="1">
      <c r="A13" s="1252" t="str">
        <f>'6.1'!A15</f>
        <v>červenec</v>
      </c>
      <c r="B13" s="1194">
        <v>8.8724383206990595E-2</v>
      </c>
      <c r="C13" s="1194">
        <v>0.97479864606473798</v>
      </c>
      <c r="D13" s="1194">
        <v>8.9413831719138775E-2</v>
      </c>
      <c r="E13" s="1194">
        <v>0.98237349135394625</v>
      </c>
      <c r="F13" s="1194" t="s">
        <v>216</v>
      </c>
      <c r="G13" s="1194" t="s">
        <v>216</v>
      </c>
      <c r="H13" s="1194" t="s">
        <v>216</v>
      </c>
      <c r="I13" s="1194" t="s">
        <v>216</v>
      </c>
      <c r="N13" s="188"/>
      <c r="O13" s="175"/>
      <c r="P13" s="176"/>
      <c r="S13" s="175"/>
    </row>
    <row r="14" spans="1:19" ht="12.95" customHeight="1">
      <c r="A14" s="1252" t="str">
        <f>'6.1'!A16</f>
        <v>srpen</v>
      </c>
      <c r="B14" s="1194">
        <v>5.6367506136652902E-2</v>
      </c>
      <c r="C14" s="1194">
        <v>0.62120298258906503</v>
      </c>
      <c r="D14" s="1194">
        <v>0.11544515319134754</v>
      </c>
      <c r="E14" s="1194">
        <v>1.2722733078532311</v>
      </c>
      <c r="F14" s="1194" t="s">
        <v>216</v>
      </c>
      <c r="G14" s="1194" t="s">
        <v>216</v>
      </c>
      <c r="H14" s="1194" t="s">
        <v>216</v>
      </c>
      <c r="I14" s="1194" t="s">
        <v>216</v>
      </c>
      <c r="K14" s="175"/>
      <c r="N14" s="188"/>
      <c r="O14" s="175"/>
      <c r="P14" s="176"/>
      <c r="S14" s="175"/>
    </row>
    <row r="15" spans="1:19" ht="12.95" customHeight="1">
      <c r="A15" s="1252" t="str">
        <f>'6.1'!A17</f>
        <v>září</v>
      </c>
      <c r="B15" s="1194">
        <v>0.64839758145883419</v>
      </c>
      <c r="C15" s="1194">
        <v>7.1693629261481737</v>
      </c>
      <c r="D15" s="1194">
        <v>0.44017835452623338</v>
      </c>
      <c r="E15" s="1194">
        <v>4.8670730213598761</v>
      </c>
      <c r="F15" s="1194" t="s">
        <v>216</v>
      </c>
      <c r="G15" s="1194" t="s">
        <v>216</v>
      </c>
      <c r="H15" s="1194" t="s">
        <v>216</v>
      </c>
      <c r="I15" s="1194" t="s">
        <v>216</v>
      </c>
      <c r="N15" s="188"/>
      <c r="O15" s="175"/>
      <c r="P15" s="176"/>
      <c r="S15" s="175"/>
    </row>
    <row r="16" spans="1:19" ht="12.95" customHeight="1">
      <c r="A16" s="1251" t="str">
        <f>'6.1'!A18</f>
        <v>říjen</v>
      </c>
      <c r="B16" s="1193">
        <v>0.48110584814109519</v>
      </c>
      <c r="C16" s="1193">
        <v>5.3172737023475758</v>
      </c>
      <c r="D16" s="1193">
        <v>0.68127650466981193</v>
      </c>
      <c r="E16" s="1193">
        <v>7.5295980215265983</v>
      </c>
      <c r="F16" s="1193">
        <v>23.977244920234742</v>
      </c>
      <c r="G16" s="1193">
        <v>265.00108938962808</v>
      </c>
      <c r="H16" s="1193">
        <v>32.152562976272485</v>
      </c>
      <c r="I16" s="1193">
        <v>355.35626564794723</v>
      </c>
      <c r="N16" s="188"/>
      <c r="O16" s="175"/>
      <c r="P16" s="176"/>
      <c r="S16" s="175"/>
    </row>
    <row r="17" spans="1:19" ht="12.95" customHeight="1">
      <c r="A17" s="1252" t="str">
        <f>'6.1'!A19</f>
        <v>listopad</v>
      </c>
      <c r="B17" s="1194">
        <v>1.4560565843910975</v>
      </c>
      <c r="C17" s="1194">
        <v>16.03197331087382</v>
      </c>
      <c r="D17" s="1194">
        <v>1.3936428103468819</v>
      </c>
      <c r="E17" s="1194">
        <v>15.344763781770101</v>
      </c>
      <c r="F17" s="1194">
        <v>31.899559052689593</v>
      </c>
      <c r="G17" s="1194">
        <v>351.23145957629703</v>
      </c>
      <c r="H17" s="1194">
        <v>48.623272776852176</v>
      </c>
      <c r="I17" s="1194">
        <v>535.36862495753826</v>
      </c>
      <c r="N17" s="188"/>
      <c r="O17" s="175"/>
      <c r="P17" s="176"/>
      <c r="S17" s="175"/>
    </row>
    <row r="18" spans="1:19" ht="12.95" customHeight="1">
      <c r="A18" s="1254" t="str">
        <f>'6.1'!A20</f>
        <v>prosinec</v>
      </c>
      <c r="B18" s="1196">
        <v>0.8232798739233913</v>
      </c>
      <c r="C18" s="1196">
        <v>9.0406081685711204</v>
      </c>
      <c r="D18" s="1196">
        <v>1.1122341296726463</v>
      </c>
      <c r="E18" s="1196">
        <v>12.213675174838285</v>
      </c>
      <c r="F18" s="1196">
        <v>32.572944917315908</v>
      </c>
      <c r="G18" s="1196">
        <v>357.69030826727771</v>
      </c>
      <c r="H18" s="1196">
        <v>45.919754473387663</v>
      </c>
      <c r="I18" s="1196">
        <v>504.25441036533709</v>
      </c>
      <c r="K18" s="1326"/>
      <c r="L18" s="1326"/>
      <c r="N18" s="188"/>
      <c r="O18" s="175"/>
      <c r="P18" s="176"/>
      <c r="S18" s="175"/>
    </row>
    <row r="19" spans="1:19" ht="5.0999999999999996" customHeight="1">
      <c r="A19" s="177"/>
      <c r="B19" s="192"/>
      <c r="C19" s="192"/>
      <c r="D19" s="192"/>
      <c r="E19" s="192"/>
      <c r="F19" s="192"/>
      <c r="G19" s="192"/>
      <c r="H19" s="192"/>
      <c r="I19" s="192"/>
      <c r="N19" s="188"/>
      <c r="O19" s="175"/>
      <c r="P19" s="176"/>
      <c r="S19" s="175"/>
    </row>
    <row r="20" spans="1:19" ht="15" customHeight="1">
      <c r="B20" s="178"/>
      <c r="N20" s="197"/>
      <c r="O20" s="175"/>
      <c r="P20" s="176"/>
      <c r="S20" s="175"/>
    </row>
    <row r="21" spans="1:19" ht="15" customHeight="1">
      <c r="N21" s="188"/>
      <c r="O21" s="175"/>
      <c r="P21" s="176"/>
      <c r="S21" s="175"/>
    </row>
    <row r="22" spans="1:19" ht="15" customHeight="1">
      <c r="N22" s="188"/>
      <c r="O22" s="175"/>
      <c r="P22" s="176"/>
      <c r="S22" s="175"/>
    </row>
    <row r="23" spans="1:19" ht="15" customHeight="1">
      <c r="N23" s="188"/>
      <c r="O23" s="175"/>
      <c r="P23" s="176"/>
      <c r="S23" s="175"/>
    </row>
    <row r="24" spans="1:19" ht="15" customHeight="1">
      <c r="C24" s="177" t="str">
        <f>B4</f>
        <v>Aktuální DTG</v>
      </c>
      <c r="D24" s="177" t="str">
        <f>D4</f>
        <v>Dlouhodobý DTG</v>
      </c>
      <c r="N24" s="188"/>
      <c r="O24" s="175"/>
      <c r="P24" s="176"/>
      <c r="S24" s="175"/>
    </row>
    <row r="25" spans="1:19" ht="15" customHeight="1">
      <c r="B25" s="177" t="str">
        <f>A7</f>
        <v>leden</v>
      </c>
      <c r="C25" s="178">
        <f>B7</f>
        <v>1.2810466548214683</v>
      </c>
      <c r="D25" s="198">
        <f>D7</f>
        <v>1.2747138960334761</v>
      </c>
      <c r="E25" s="178"/>
      <c r="G25" s="181"/>
      <c r="N25" s="188"/>
      <c r="O25" s="175"/>
      <c r="P25" s="176"/>
      <c r="S25" s="175"/>
    </row>
    <row r="26" spans="1:19" ht="15" customHeight="1">
      <c r="B26" s="177" t="str">
        <f t="shared" ref="B26:C36" si="0">A8</f>
        <v>únor</v>
      </c>
      <c r="C26" s="178">
        <f t="shared" si="0"/>
        <v>1.0136713810710778</v>
      </c>
      <c r="D26" s="198">
        <f t="shared" ref="D26:D35" si="1">D8</f>
        <v>1.1111540466067482</v>
      </c>
      <c r="E26" s="178"/>
      <c r="G26" s="181"/>
      <c r="N26" s="188"/>
      <c r="O26" s="175"/>
      <c r="P26" s="176"/>
      <c r="S26" s="175"/>
    </row>
    <row r="27" spans="1:19" ht="15" customHeight="1">
      <c r="B27" s="177" t="str">
        <f t="shared" si="0"/>
        <v>březen</v>
      </c>
      <c r="C27" s="178">
        <f t="shared" si="0"/>
        <v>1.0191190488394053</v>
      </c>
      <c r="D27" s="198">
        <f t="shared" si="1"/>
        <v>1.0530533157564432</v>
      </c>
      <c r="E27" s="178"/>
      <c r="N27" s="188"/>
      <c r="O27" s="175"/>
      <c r="P27" s="176"/>
      <c r="S27" s="175"/>
    </row>
    <row r="28" spans="1:19" ht="15" customHeight="1">
      <c r="B28" s="177" t="str">
        <f t="shared" si="0"/>
        <v>duben</v>
      </c>
      <c r="C28" s="178">
        <f t="shared" si="0"/>
        <v>1.0331317244918472</v>
      </c>
      <c r="D28" s="198">
        <f t="shared" si="1"/>
        <v>1.0367054032231278</v>
      </c>
      <c r="E28" s="178"/>
      <c r="N28" s="188"/>
      <c r="O28" s="175"/>
      <c r="P28" s="176"/>
      <c r="S28" s="175"/>
    </row>
    <row r="29" spans="1:19" ht="15" customHeight="1">
      <c r="B29" s="177" t="str">
        <f t="shared" si="0"/>
        <v>květen</v>
      </c>
      <c r="C29" s="178">
        <f>B11</f>
        <v>0.4947914641382562</v>
      </c>
      <c r="D29" s="198">
        <f t="shared" si="1"/>
        <v>0.55511031993086812</v>
      </c>
      <c r="E29" s="178"/>
      <c r="G29" s="182"/>
      <c r="N29" s="188"/>
      <c r="O29" s="175"/>
      <c r="P29" s="176"/>
      <c r="S29" s="175"/>
    </row>
    <row r="30" spans="1:19" ht="15" customHeight="1">
      <c r="B30" s="177" t="str">
        <f t="shared" si="0"/>
        <v>červen</v>
      </c>
      <c r="C30" s="178">
        <f t="shared" si="0"/>
        <v>4.9875771534639173E-2</v>
      </c>
      <c r="D30" s="198">
        <f t="shared" si="1"/>
        <v>7.0336760295288153E-2</v>
      </c>
      <c r="E30" s="178"/>
      <c r="G30" s="182"/>
      <c r="N30" s="188"/>
      <c r="O30" s="175"/>
      <c r="P30" s="176"/>
      <c r="S30" s="175"/>
    </row>
    <row r="31" spans="1:19" ht="15" customHeight="1">
      <c r="B31" s="177" t="str">
        <f t="shared" si="0"/>
        <v>červenec</v>
      </c>
      <c r="C31" s="178">
        <f t="shared" si="0"/>
        <v>8.8724383206990595E-2</v>
      </c>
      <c r="D31" s="198">
        <f t="shared" si="1"/>
        <v>8.9413831719138775E-2</v>
      </c>
      <c r="E31" s="178"/>
      <c r="G31" s="182"/>
      <c r="N31" s="188"/>
      <c r="O31" s="175"/>
      <c r="P31" s="176"/>
      <c r="S31" s="175"/>
    </row>
    <row r="32" spans="1:19" ht="15" customHeight="1">
      <c r="B32" s="177" t="str">
        <f t="shared" si="0"/>
        <v>srpen</v>
      </c>
      <c r="C32" s="178">
        <f t="shared" si="0"/>
        <v>5.6367506136652902E-2</v>
      </c>
      <c r="D32" s="198">
        <f t="shared" si="1"/>
        <v>0.11544515319134754</v>
      </c>
      <c r="E32" s="178"/>
      <c r="G32" s="182"/>
      <c r="N32" s="188"/>
      <c r="O32" s="175"/>
      <c r="P32" s="176"/>
      <c r="S32" s="175"/>
    </row>
    <row r="33" spans="1:19" ht="15" customHeight="1">
      <c r="B33" s="177" t="str">
        <f t="shared" si="0"/>
        <v>září</v>
      </c>
      <c r="C33" s="178">
        <f t="shared" si="0"/>
        <v>0.64839758145883419</v>
      </c>
      <c r="D33" s="198">
        <f t="shared" si="1"/>
        <v>0.44017835452623338</v>
      </c>
      <c r="E33" s="178"/>
      <c r="G33" s="182"/>
      <c r="N33" s="188"/>
      <c r="O33" s="175"/>
      <c r="P33" s="176"/>
      <c r="S33" s="175"/>
    </row>
    <row r="34" spans="1:19" ht="15" customHeight="1">
      <c r="B34" s="177" t="str">
        <f t="shared" si="0"/>
        <v>říjen</v>
      </c>
      <c r="C34" s="178">
        <f t="shared" si="0"/>
        <v>0.48110584814109519</v>
      </c>
      <c r="D34" s="198">
        <f t="shared" si="1"/>
        <v>0.68127650466981193</v>
      </c>
      <c r="E34" s="178"/>
      <c r="G34" s="182"/>
      <c r="N34" s="188"/>
      <c r="O34" s="175"/>
      <c r="P34" s="176"/>
      <c r="S34" s="175"/>
    </row>
    <row r="35" spans="1:19" ht="15" customHeight="1">
      <c r="B35" s="177" t="str">
        <f t="shared" si="0"/>
        <v>listopad</v>
      </c>
      <c r="C35" s="178">
        <f t="shared" si="0"/>
        <v>1.4560565843910975</v>
      </c>
      <c r="D35" s="198">
        <f t="shared" si="1"/>
        <v>1.3936428103468819</v>
      </c>
      <c r="E35" s="178"/>
      <c r="G35" s="182"/>
      <c r="N35" s="188"/>
      <c r="O35" s="175"/>
      <c r="P35" s="176"/>
      <c r="S35" s="175"/>
    </row>
    <row r="36" spans="1:19" ht="15" customHeight="1">
      <c r="B36" s="177" t="str">
        <f t="shared" si="0"/>
        <v>prosinec</v>
      </c>
      <c r="C36" s="178">
        <f>B18</f>
        <v>0.8232798739233913</v>
      </c>
      <c r="D36" s="198">
        <f>D18</f>
        <v>1.1122341296726463</v>
      </c>
      <c r="E36" s="178"/>
      <c r="G36" s="182"/>
      <c r="N36" s="188"/>
      <c r="O36" s="175"/>
      <c r="P36" s="176"/>
      <c r="S36" s="175"/>
    </row>
    <row r="37" spans="1:19" ht="15" customHeight="1">
      <c r="B37" s="178"/>
      <c r="C37" s="178"/>
      <c r="D37" s="178"/>
      <c r="E37" s="178"/>
      <c r="F37" s="182"/>
      <c r="G37" s="182"/>
      <c r="N37" s="188"/>
      <c r="O37" s="175"/>
      <c r="P37" s="176"/>
      <c r="S37" s="175"/>
    </row>
    <row r="38" spans="1:19" ht="15" customHeight="1">
      <c r="B38" s="178"/>
      <c r="C38" s="178"/>
      <c r="D38" s="178"/>
      <c r="E38" s="178"/>
      <c r="F38" s="182"/>
      <c r="G38" s="182"/>
      <c r="N38" s="188"/>
      <c r="O38" s="175"/>
      <c r="P38" s="176"/>
      <c r="S38" s="175"/>
    </row>
    <row r="39" spans="1:19" ht="15" customHeight="1">
      <c r="B39" s="178"/>
      <c r="C39" s="178"/>
      <c r="D39" s="178"/>
      <c r="E39" s="178"/>
      <c r="F39" s="182"/>
      <c r="G39" s="182"/>
      <c r="N39" s="188"/>
      <c r="O39" s="175"/>
      <c r="P39" s="176"/>
      <c r="S39" s="175"/>
    </row>
    <row r="40" spans="1:19" ht="15" customHeight="1">
      <c r="B40" s="178"/>
      <c r="C40" s="178"/>
      <c r="D40" s="178"/>
      <c r="E40" s="178"/>
      <c r="F40" s="182"/>
      <c r="G40" s="182"/>
      <c r="N40" s="188"/>
      <c r="O40" s="175"/>
      <c r="P40" s="176"/>
      <c r="S40" s="175"/>
    </row>
    <row r="41" spans="1:19" ht="15" customHeight="1">
      <c r="B41" s="178"/>
      <c r="C41" s="178"/>
      <c r="D41" s="1679"/>
      <c r="E41" s="1679"/>
      <c r="F41" s="1679"/>
      <c r="G41" s="1679"/>
      <c r="H41" s="1679"/>
      <c r="I41" s="1679"/>
      <c r="N41" s="188"/>
      <c r="O41" s="175"/>
      <c r="P41" s="176"/>
      <c r="S41" s="175"/>
    </row>
    <row r="42" spans="1:19" ht="12.75" customHeight="1">
      <c r="A42" s="579" t="s">
        <v>217</v>
      </c>
      <c r="B42" s="1681" t="str">
        <f>B4</f>
        <v>Aktuální DTG</v>
      </c>
      <c r="C42" s="1681"/>
      <c r="D42" s="1679"/>
      <c r="E42" s="1679"/>
      <c r="F42" s="1679"/>
      <c r="G42" s="1679"/>
      <c r="H42" s="1679"/>
      <c r="I42" s="1679"/>
      <c r="N42" s="188"/>
      <c r="O42" s="175"/>
      <c r="P42" s="176"/>
      <c r="S42" s="175"/>
    </row>
    <row r="43" spans="1:19">
      <c r="A43" s="479"/>
      <c r="B43" s="1678" t="s">
        <v>213</v>
      </c>
      <c r="C43" s="1678"/>
      <c r="D43" s="195"/>
      <c r="E43" s="195"/>
      <c r="F43" s="196"/>
      <c r="G43" s="196"/>
      <c r="H43" s="186"/>
      <c r="I43" s="186"/>
      <c r="N43" s="188"/>
      <c r="O43" s="175"/>
      <c r="P43" s="176"/>
      <c r="S43" s="175"/>
    </row>
    <row r="44" spans="1:19" ht="15.75" customHeight="1">
      <c r="A44" s="1255"/>
      <c r="B44" s="1680"/>
      <c r="C44" s="1680"/>
      <c r="D44" s="195"/>
      <c r="E44" s="195"/>
      <c r="F44" s="186"/>
      <c r="G44" s="186"/>
      <c r="H44" s="186"/>
      <c r="I44" s="186"/>
      <c r="N44" s="188"/>
      <c r="O44" s="175"/>
      <c r="P44" s="176"/>
      <c r="S44" s="175"/>
    </row>
    <row r="45" spans="1:19" ht="13.5" customHeight="1">
      <c r="A45" s="1256" t="s">
        <v>452</v>
      </c>
      <c r="B45" s="475" t="s">
        <v>109</v>
      </c>
      <c r="C45" s="475" t="s">
        <v>110</v>
      </c>
      <c r="D45" s="186"/>
      <c r="E45" s="186"/>
      <c r="F45" s="186"/>
      <c r="G45" s="186"/>
      <c r="H45" s="186"/>
      <c r="I45" s="186"/>
      <c r="N45" s="188"/>
      <c r="O45" s="175"/>
      <c r="P45" s="176"/>
      <c r="S45" s="175"/>
    </row>
    <row r="46" spans="1:19">
      <c r="A46" s="1257">
        <v>2016</v>
      </c>
      <c r="B46" s="473">
        <v>1.2362613856031661</v>
      </c>
      <c r="C46" s="473">
        <v>13.202877199633219</v>
      </c>
      <c r="D46" s="185"/>
      <c r="E46" s="185"/>
      <c r="F46" s="186"/>
      <c r="G46" s="187"/>
      <c r="H46" s="187" t="str">
        <f>B43</f>
        <v>±1,0°C</v>
      </c>
      <c r="I46" s="186"/>
      <c r="N46" s="188"/>
      <c r="O46" s="175"/>
      <c r="P46" s="176"/>
      <c r="S46" s="175"/>
    </row>
    <row r="47" spans="1:19">
      <c r="A47" s="1258">
        <v>2017</v>
      </c>
      <c r="B47" s="173">
        <v>1.5155658384541011</v>
      </c>
      <c r="C47" s="173">
        <v>16.172331611721351</v>
      </c>
      <c r="D47" s="185"/>
      <c r="E47" s="185"/>
      <c r="F47" s="186"/>
      <c r="G47" s="189">
        <f t="shared" ref="G47:G56" si="2">A46</f>
        <v>2016</v>
      </c>
      <c r="H47" s="190">
        <f t="shared" ref="H47:H56" si="3">B46</f>
        <v>1.2362613856031661</v>
      </c>
      <c r="I47" s="186"/>
      <c r="N47" s="188"/>
      <c r="O47" s="175"/>
      <c r="P47" s="176"/>
      <c r="S47" s="175"/>
    </row>
    <row r="48" spans="1:19">
      <c r="A48" s="1259">
        <v>2018</v>
      </c>
      <c r="B48" s="478">
        <v>1.4656444905275772</v>
      </c>
      <c r="C48" s="478">
        <v>15.628867144768725</v>
      </c>
      <c r="D48" s="185"/>
      <c r="E48" s="185"/>
      <c r="F48" s="186"/>
      <c r="G48" s="189">
        <f t="shared" si="2"/>
        <v>2017</v>
      </c>
      <c r="H48" s="190">
        <f t="shared" si="3"/>
        <v>1.5155658384541011</v>
      </c>
      <c r="I48" s="186"/>
      <c r="N48" s="188"/>
      <c r="O48" s="175"/>
      <c r="P48" s="176"/>
      <c r="S48" s="175"/>
    </row>
    <row r="49" spans="1:19">
      <c r="A49" s="1260">
        <v>2019</v>
      </c>
      <c r="B49" s="474">
        <v>1.3011590525315615</v>
      </c>
      <c r="C49" s="474">
        <v>13.899274705863569</v>
      </c>
      <c r="D49" s="185"/>
      <c r="E49" s="185"/>
      <c r="F49" s="186"/>
      <c r="G49" s="189">
        <f t="shared" si="2"/>
        <v>2018</v>
      </c>
      <c r="H49" s="190">
        <f t="shared" si="3"/>
        <v>1.4656444905275772</v>
      </c>
      <c r="I49" s="186"/>
      <c r="N49" s="188"/>
      <c r="O49" s="175"/>
      <c r="P49" s="176"/>
      <c r="S49" s="175"/>
    </row>
    <row r="50" spans="1:19">
      <c r="A50" s="1258">
        <v>2020</v>
      </c>
      <c r="B50" s="173">
        <v>1.3636592140842247</v>
      </c>
      <c r="C50" s="173">
        <v>14.570563241233346</v>
      </c>
      <c r="D50" s="185"/>
      <c r="E50" s="185"/>
      <c r="F50" s="186"/>
      <c r="G50" s="189">
        <f t="shared" si="2"/>
        <v>2019</v>
      </c>
      <c r="H50" s="190">
        <f t="shared" si="3"/>
        <v>1.3011590525315615</v>
      </c>
      <c r="I50" s="186"/>
      <c r="N50" s="188"/>
      <c r="O50" s="175"/>
      <c r="P50" s="176"/>
      <c r="S50" s="175"/>
    </row>
    <row r="51" spans="1:19">
      <c r="A51" s="1258">
        <v>2021</v>
      </c>
      <c r="B51" s="173">
        <v>1.5122630492900766</v>
      </c>
      <c r="C51" s="173">
        <v>16.147919728538827</v>
      </c>
      <c r="D51" s="185"/>
      <c r="E51" s="185"/>
      <c r="F51" s="186"/>
      <c r="G51" s="189">
        <f t="shared" si="2"/>
        <v>2020</v>
      </c>
      <c r="H51" s="190">
        <f t="shared" si="3"/>
        <v>1.3636592140842247</v>
      </c>
      <c r="I51" s="186"/>
      <c r="N51" s="188"/>
      <c r="O51" s="175"/>
      <c r="P51" s="176"/>
      <c r="S51" s="175"/>
    </row>
    <row r="52" spans="1:19">
      <c r="A52" s="1259">
        <v>2022</v>
      </c>
      <c r="B52" s="478">
        <v>1.5239699211799647</v>
      </c>
      <c r="C52" s="478">
        <v>16.605959582146873</v>
      </c>
      <c r="D52" s="185"/>
      <c r="E52" s="185"/>
      <c r="F52" s="186"/>
      <c r="G52" s="189">
        <f t="shared" si="2"/>
        <v>2021</v>
      </c>
      <c r="H52" s="190">
        <f t="shared" si="3"/>
        <v>1.5122630492900766</v>
      </c>
      <c r="I52" s="186"/>
      <c r="N52" s="188"/>
      <c r="O52" s="175"/>
      <c r="P52" s="176"/>
      <c r="S52" s="175"/>
    </row>
    <row r="53" spans="1:19">
      <c r="A53" s="1260">
        <v>2023</v>
      </c>
      <c r="B53" s="474">
        <v>1.4210455989283441</v>
      </c>
      <c r="C53" s="474">
        <v>15.480095237474623</v>
      </c>
      <c r="D53" s="185"/>
      <c r="E53" s="185"/>
      <c r="F53" s="186"/>
      <c r="G53" s="189">
        <f t="shared" si="2"/>
        <v>2022</v>
      </c>
      <c r="H53" s="190">
        <f t="shared" si="3"/>
        <v>1.5239699211799647</v>
      </c>
      <c r="I53" s="186"/>
      <c r="N53" s="188"/>
      <c r="O53" s="175"/>
      <c r="P53" s="176"/>
      <c r="S53" s="175"/>
    </row>
    <row r="54" spans="1:19">
      <c r="A54" s="1258">
        <v>2024</v>
      </c>
      <c r="B54" s="173">
        <v>1.2636491702353378</v>
      </c>
      <c r="C54" s="173">
        <v>13.792926922565227</v>
      </c>
      <c r="D54" s="185"/>
      <c r="E54" s="185"/>
      <c r="F54" s="186"/>
      <c r="G54" s="189">
        <f t="shared" si="2"/>
        <v>2023</v>
      </c>
      <c r="H54" s="190">
        <f t="shared" si="3"/>
        <v>1.4210455989283441</v>
      </c>
      <c r="I54" s="186"/>
      <c r="N54" s="188"/>
      <c r="O54" s="175"/>
      <c r="P54" s="176"/>
      <c r="S54" s="175"/>
    </row>
    <row r="55" spans="1:19">
      <c r="A55" s="1260">
        <v>2025</v>
      </c>
      <c r="B55" s="474">
        <v>1.4560565843910975</v>
      </c>
      <c r="C55" s="474">
        <v>16.03197331087382</v>
      </c>
      <c r="D55" s="185"/>
      <c r="E55" s="185"/>
      <c r="F55" s="186"/>
      <c r="G55" s="189">
        <f t="shared" si="2"/>
        <v>2024</v>
      </c>
      <c r="H55" s="190">
        <f t="shared" si="3"/>
        <v>1.2636491702353378</v>
      </c>
      <c r="I55" s="186"/>
      <c r="N55" s="188"/>
      <c r="O55" s="175"/>
      <c r="P55" s="176"/>
      <c r="S55" s="175"/>
    </row>
    <row r="56" spans="1:19" ht="5.0999999999999996" customHeight="1">
      <c r="A56" s="191"/>
      <c r="B56" s="192"/>
      <c r="C56" s="192"/>
      <c r="D56" s="192"/>
      <c r="E56" s="192"/>
      <c r="F56" s="178"/>
      <c r="G56" s="193">
        <f t="shared" si="2"/>
        <v>2025</v>
      </c>
      <c r="H56" s="194">
        <f t="shared" si="3"/>
        <v>1.4560565843910975</v>
      </c>
      <c r="N56" s="188"/>
      <c r="O56" s="175"/>
      <c r="P56" s="176"/>
      <c r="S56" s="175"/>
    </row>
    <row r="57" spans="1:19">
      <c r="A57" s="177"/>
      <c r="B57" s="192"/>
      <c r="C57" s="192"/>
      <c r="D57" s="192"/>
      <c r="E57" s="192"/>
      <c r="F57" s="178"/>
      <c r="G57" s="178"/>
      <c r="N57" s="188"/>
      <c r="O57" s="175"/>
      <c r="P57" s="176"/>
      <c r="S57" s="175"/>
    </row>
    <row r="58" spans="1:19">
      <c r="A58" s="177"/>
      <c r="B58" s="192"/>
      <c r="C58" s="192"/>
      <c r="D58" s="192"/>
      <c r="E58" s="192"/>
      <c r="F58" s="178"/>
      <c r="G58" s="178"/>
      <c r="N58" s="188"/>
      <c r="O58" s="175"/>
      <c r="P58" s="176"/>
      <c r="S58" s="175"/>
    </row>
    <row r="59" spans="1:19">
      <c r="F59" s="178"/>
      <c r="G59" s="178"/>
      <c r="N59" s="188"/>
      <c r="O59" s="175"/>
      <c r="P59" s="176"/>
      <c r="S59" s="175"/>
    </row>
    <row r="60" spans="1:19">
      <c r="F60" s="178"/>
      <c r="G60" s="178"/>
      <c r="N60" s="188"/>
      <c r="O60" s="175"/>
      <c r="P60" s="176"/>
      <c r="S60" s="175"/>
    </row>
    <row r="61" spans="1:19">
      <c r="N61" s="188"/>
      <c r="O61" s="175"/>
      <c r="P61" s="176"/>
      <c r="S61" s="175"/>
    </row>
    <row r="62" spans="1:19">
      <c r="N62" s="188"/>
      <c r="O62" s="175"/>
      <c r="P62" s="176"/>
      <c r="S62" s="175"/>
    </row>
    <row r="63" spans="1:19">
      <c r="N63" s="188"/>
      <c r="O63" s="175"/>
      <c r="P63" s="176"/>
      <c r="S63" s="175"/>
    </row>
    <row r="64" spans="1:19">
      <c r="N64" s="188"/>
      <c r="O64" s="175"/>
      <c r="P64" s="176"/>
      <c r="S64" s="175"/>
    </row>
    <row r="65" spans="14:19">
      <c r="N65" s="188"/>
      <c r="O65" s="175"/>
      <c r="P65" s="176"/>
      <c r="S65" s="175"/>
    </row>
    <row r="66" spans="14:19">
      <c r="N66" s="188"/>
      <c r="O66" s="175"/>
      <c r="P66" s="176"/>
      <c r="S66" s="175"/>
    </row>
    <row r="67" spans="14:19">
      <c r="N67" s="188"/>
      <c r="O67" s="175"/>
      <c r="P67" s="176"/>
      <c r="S67" s="175"/>
    </row>
    <row r="68" spans="14:19">
      <c r="N68" s="188"/>
      <c r="O68" s="175"/>
      <c r="P68" s="176"/>
      <c r="S68" s="175"/>
    </row>
    <row r="69" spans="14:19">
      <c r="N69" s="188"/>
      <c r="O69" s="175"/>
      <c r="P69" s="176"/>
      <c r="S69" s="175"/>
    </row>
    <row r="70" spans="14:19">
      <c r="N70" s="188"/>
      <c r="O70" s="175"/>
      <c r="P70" s="176"/>
      <c r="S70" s="175"/>
    </row>
    <row r="71" spans="14:19">
      <c r="N71" s="188"/>
      <c r="O71" s="175"/>
      <c r="P71" s="176"/>
      <c r="S71" s="175"/>
    </row>
    <row r="72" spans="14:19">
      <c r="N72" s="188"/>
      <c r="O72" s="175"/>
      <c r="P72" s="176"/>
      <c r="S72" s="175"/>
    </row>
    <row r="73" spans="14:19">
      <c r="N73" s="188"/>
      <c r="O73" s="175"/>
      <c r="P73" s="176"/>
      <c r="S73" s="175"/>
    </row>
    <row r="74" spans="14:19">
      <c r="N74" s="188"/>
      <c r="O74" s="175"/>
      <c r="P74" s="176"/>
      <c r="S74" s="175"/>
    </row>
    <row r="75" spans="14:19">
      <c r="N75" s="188"/>
      <c r="O75" s="175"/>
      <c r="P75" s="176"/>
      <c r="S75" s="175"/>
    </row>
    <row r="76" spans="14:19">
      <c r="N76" s="188"/>
      <c r="O76" s="175"/>
      <c r="P76" s="176"/>
      <c r="S76" s="175"/>
    </row>
    <row r="77" spans="14:19">
      <c r="N77" s="188"/>
      <c r="O77" s="175"/>
      <c r="P77" s="176"/>
      <c r="S77" s="175"/>
    </row>
    <row r="78" spans="14:19">
      <c r="N78" s="188"/>
      <c r="O78" s="175"/>
      <c r="P78" s="176"/>
      <c r="S78" s="175"/>
    </row>
    <row r="79" spans="14:19">
      <c r="N79" s="188"/>
      <c r="O79" s="175"/>
      <c r="P79" s="176"/>
      <c r="S79" s="175"/>
    </row>
    <row r="80" spans="14:19">
      <c r="N80" s="188"/>
      <c r="O80" s="175"/>
      <c r="P80" s="176"/>
      <c r="S80" s="175"/>
    </row>
    <row r="81" spans="14:19">
      <c r="N81" s="188"/>
      <c r="O81" s="175"/>
      <c r="P81" s="176"/>
      <c r="S81" s="175"/>
    </row>
    <row r="82" spans="14:19">
      <c r="N82" s="188"/>
      <c r="O82" s="175"/>
      <c r="P82" s="176"/>
      <c r="S82" s="175"/>
    </row>
    <row r="83" spans="14:19">
      <c r="N83" s="188"/>
      <c r="O83" s="175"/>
      <c r="P83" s="176"/>
      <c r="S83" s="175"/>
    </row>
    <row r="84" spans="14:19">
      <c r="N84" s="188"/>
      <c r="O84" s="175"/>
      <c r="P84" s="176"/>
      <c r="S84" s="175"/>
    </row>
    <row r="85" spans="14:19">
      <c r="N85" s="188"/>
      <c r="O85" s="175"/>
      <c r="P85" s="176"/>
      <c r="S85" s="175"/>
    </row>
    <row r="86" spans="14:19">
      <c r="N86" s="188"/>
      <c r="O86" s="175"/>
      <c r="P86" s="176"/>
      <c r="S86" s="175"/>
    </row>
    <row r="87" spans="14:19">
      <c r="N87" s="188"/>
      <c r="O87" s="175"/>
      <c r="P87" s="176"/>
      <c r="S87" s="175"/>
    </row>
    <row r="88" spans="14:19">
      <c r="N88" s="188"/>
      <c r="O88" s="175"/>
      <c r="P88" s="176"/>
      <c r="S88" s="175"/>
    </row>
    <row r="89" spans="14:19">
      <c r="N89" s="188"/>
      <c r="O89" s="175"/>
      <c r="P89" s="176"/>
      <c r="S89" s="175"/>
    </row>
    <row r="90" spans="14:19">
      <c r="N90" s="188"/>
      <c r="O90" s="175"/>
      <c r="P90" s="176"/>
      <c r="S90" s="175"/>
    </row>
    <row r="91" spans="14:19">
      <c r="N91" s="188"/>
      <c r="O91" s="175"/>
      <c r="P91" s="176"/>
      <c r="S91" s="175"/>
    </row>
    <row r="92" spans="14:19">
      <c r="N92" s="188"/>
      <c r="O92" s="175"/>
      <c r="P92" s="176"/>
      <c r="S92" s="175"/>
    </row>
    <row r="93" spans="14:19">
      <c r="N93" s="188"/>
      <c r="O93" s="175"/>
      <c r="P93" s="176"/>
      <c r="S93" s="175"/>
    </row>
    <row r="94" spans="14:19">
      <c r="N94" s="188"/>
      <c r="O94" s="175"/>
      <c r="P94" s="176"/>
      <c r="S94" s="175"/>
    </row>
    <row r="95" spans="14:19">
      <c r="N95" s="188"/>
      <c r="O95" s="175"/>
      <c r="P95" s="176"/>
      <c r="S95" s="175"/>
    </row>
    <row r="96" spans="14:19">
      <c r="N96" s="188"/>
      <c r="O96" s="175"/>
      <c r="P96" s="176"/>
      <c r="S96" s="175"/>
    </row>
    <row r="97" spans="14:19">
      <c r="N97" s="188"/>
      <c r="O97" s="175"/>
      <c r="P97" s="176"/>
      <c r="S97" s="175"/>
    </row>
    <row r="98" spans="14:19">
      <c r="N98" s="188"/>
      <c r="O98" s="175"/>
      <c r="P98" s="176"/>
      <c r="S98" s="175"/>
    </row>
    <row r="99" spans="14:19">
      <c r="N99" s="188"/>
      <c r="O99" s="175"/>
      <c r="P99" s="176"/>
      <c r="S99" s="175"/>
    </row>
    <row r="100" spans="14:19">
      <c r="N100" s="188"/>
      <c r="O100" s="175"/>
      <c r="P100" s="176"/>
      <c r="S100" s="175"/>
    </row>
    <row r="101" spans="14:19">
      <c r="N101" s="188"/>
      <c r="O101" s="175"/>
      <c r="P101" s="176"/>
      <c r="S101" s="175"/>
    </row>
    <row r="102" spans="14:19">
      <c r="N102" s="188"/>
      <c r="O102" s="175"/>
      <c r="P102" s="176"/>
      <c r="S102" s="175"/>
    </row>
    <row r="103" spans="14:19">
      <c r="N103" s="188"/>
      <c r="O103" s="175"/>
      <c r="P103" s="176"/>
      <c r="S103" s="175"/>
    </row>
    <row r="104" spans="14:19">
      <c r="N104" s="188"/>
      <c r="O104" s="175"/>
      <c r="P104" s="176"/>
      <c r="S104" s="175"/>
    </row>
    <row r="105" spans="14:19">
      <c r="N105" s="188"/>
      <c r="O105" s="175"/>
      <c r="P105" s="176"/>
      <c r="S105" s="175"/>
    </row>
    <row r="106" spans="14:19">
      <c r="N106" s="188"/>
      <c r="O106" s="175"/>
      <c r="P106" s="176"/>
      <c r="S106" s="175"/>
    </row>
    <row r="107" spans="14:19">
      <c r="N107" s="188"/>
      <c r="O107" s="175"/>
      <c r="P107" s="176"/>
      <c r="S107" s="175"/>
    </row>
    <row r="108" spans="14:19">
      <c r="N108" s="188"/>
      <c r="O108" s="175"/>
      <c r="P108" s="176"/>
      <c r="S108" s="175"/>
    </row>
    <row r="109" spans="14:19">
      <c r="N109" s="188"/>
      <c r="O109" s="175"/>
      <c r="P109" s="176"/>
      <c r="S109" s="175"/>
    </row>
    <row r="110" spans="14:19">
      <c r="N110" s="188"/>
      <c r="O110" s="175"/>
      <c r="P110" s="176"/>
      <c r="S110" s="175"/>
    </row>
    <row r="111" spans="14:19">
      <c r="N111" s="188"/>
      <c r="O111" s="175"/>
      <c r="P111" s="176"/>
      <c r="S111" s="175"/>
    </row>
    <row r="112" spans="14:19">
      <c r="N112" s="188"/>
      <c r="O112" s="175"/>
      <c r="P112" s="176"/>
      <c r="S112" s="175"/>
    </row>
    <row r="113" spans="14:19">
      <c r="N113" s="188"/>
      <c r="O113" s="175"/>
      <c r="P113" s="176"/>
      <c r="S113" s="175"/>
    </row>
    <row r="114" spans="14:19">
      <c r="N114" s="188"/>
      <c r="O114" s="175"/>
      <c r="P114" s="176"/>
      <c r="S114" s="175"/>
    </row>
    <row r="115" spans="14:19">
      <c r="N115" s="188"/>
      <c r="O115" s="175"/>
      <c r="P115" s="176"/>
      <c r="S115" s="175"/>
    </row>
    <row r="116" spans="14:19">
      <c r="N116" s="188"/>
      <c r="O116" s="175"/>
      <c r="P116" s="176"/>
      <c r="S116" s="175"/>
    </row>
    <row r="117" spans="14:19">
      <c r="N117" s="188"/>
      <c r="O117" s="175"/>
      <c r="P117" s="176"/>
      <c r="S117" s="175"/>
    </row>
    <row r="118" spans="14:19">
      <c r="N118" s="188"/>
      <c r="O118" s="175"/>
      <c r="P118" s="176"/>
      <c r="S118" s="175"/>
    </row>
    <row r="119" spans="14:19">
      <c r="N119" s="188"/>
      <c r="O119" s="175"/>
      <c r="P119" s="176"/>
      <c r="S119" s="175"/>
    </row>
    <row r="120" spans="14:19">
      <c r="N120" s="188"/>
      <c r="O120" s="175"/>
      <c r="P120" s="176"/>
      <c r="S120" s="175"/>
    </row>
    <row r="121" spans="14:19">
      <c r="N121" s="188"/>
      <c r="O121" s="175"/>
      <c r="P121" s="176"/>
      <c r="S121" s="175"/>
    </row>
    <row r="122" spans="14:19">
      <c r="N122" s="188"/>
      <c r="O122" s="175"/>
      <c r="P122" s="176"/>
      <c r="S122" s="175"/>
    </row>
    <row r="123" spans="14:19">
      <c r="N123" s="188"/>
      <c r="O123" s="175"/>
      <c r="P123" s="176"/>
      <c r="S123" s="175"/>
    </row>
    <row r="124" spans="14:19">
      <c r="N124" s="188"/>
      <c r="O124" s="175"/>
      <c r="P124" s="176"/>
      <c r="S124" s="175"/>
    </row>
    <row r="125" spans="14:19">
      <c r="N125" s="188"/>
      <c r="O125" s="175"/>
      <c r="P125" s="176"/>
      <c r="S125" s="175"/>
    </row>
    <row r="126" spans="14:19">
      <c r="N126" s="188"/>
      <c r="O126" s="175"/>
      <c r="P126" s="176"/>
      <c r="S126" s="175"/>
    </row>
    <row r="127" spans="14:19">
      <c r="N127" s="188"/>
      <c r="O127" s="175"/>
      <c r="P127" s="176"/>
      <c r="S127" s="175"/>
    </row>
    <row r="128" spans="14:19">
      <c r="N128" s="188"/>
      <c r="O128" s="175"/>
      <c r="P128" s="176"/>
      <c r="S128" s="175"/>
    </row>
    <row r="129" spans="14:19">
      <c r="N129" s="188"/>
      <c r="O129" s="175"/>
      <c r="P129" s="176"/>
      <c r="S129" s="175"/>
    </row>
    <row r="130" spans="14:19">
      <c r="N130" s="188"/>
      <c r="O130" s="175"/>
      <c r="P130" s="176"/>
      <c r="S130" s="175"/>
    </row>
    <row r="131" spans="14:19">
      <c r="N131" s="188"/>
      <c r="O131" s="175"/>
      <c r="P131" s="176"/>
      <c r="S131" s="175"/>
    </row>
    <row r="132" spans="14:19">
      <c r="N132" s="188"/>
      <c r="O132" s="175"/>
      <c r="P132" s="176"/>
      <c r="S132" s="175"/>
    </row>
    <row r="133" spans="14:19">
      <c r="N133" s="188"/>
      <c r="O133" s="175"/>
      <c r="P133" s="176"/>
      <c r="S133" s="175"/>
    </row>
    <row r="134" spans="14:19">
      <c r="N134" s="188"/>
      <c r="O134" s="175"/>
      <c r="P134" s="176"/>
      <c r="S134" s="175"/>
    </row>
    <row r="135" spans="14:19">
      <c r="N135" s="188"/>
      <c r="O135" s="175"/>
      <c r="P135" s="176"/>
      <c r="S135" s="175"/>
    </row>
    <row r="136" spans="14:19">
      <c r="N136" s="188"/>
      <c r="O136" s="175"/>
      <c r="P136" s="176"/>
      <c r="S136" s="175"/>
    </row>
    <row r="137" spans="14:19">
      <c r="N137" s="188"/>
      <c r="O137" s="175"/>
      <c r="P137" s="176"/>
      <c r="S137" s="175"/>
    </row>
    <row r="138" spans="14:19">
      <c r="N138" s="188"/>
      <c r="O138" s="175"/>
      <c r="P138" s="176"/>
      <c r="S138" s="175"/>
    </row>
    <row r="139" spans="14:19">
      <c r="N139" s="188"/>
      <c r="O139" s="175"/>
      <c r="P139" s="176"/>
      <c r="S139" s="175"/>
    </row>
    <row r="140" spans="14:19">
      <c r="N140" s="188"/>
      <c r="O140" s="175"/>
      <c r="P140" s="176"/>
      <c r="S140" s="175"/>
    </row>
    <row r="141" spans="14:19">
      <c r="N141" s="188"/>
      <c r="O141" s="175"/>
      <c r="P141" s="176"/>
      <c r="S141" s="175"/>
    </row>
    <row r="142" spans="14:19">
      <c r="N142" s="188"/>
      <c r="O142" s="175"/>
      <c r="P142" s="176"/>
      <c r="S142" s="175"/>
    </row>
    <row r="143" spans="14:19">
      <c r="N143" s="188"/>
      <c r="O143" s="175"/>
      <c r="P143" s="176"/>
      <c r="S143" s="175"/>
    </row>
    <row r="144" spans="14:19">
      <c r="N144" s="188"/>
      <c r="O144" s="175"/>
      <c r="P144" s="176"/>
      <c r="S144" s="175"/>
    </row>
    <row r="145" spans="14:19">
      <c r="N145" s="188"/>
      <c r="O145" s="175"/>
      <c r="P145" s="176"/>
      <c r="S145" s="175"/>
    </row>
    <row r="146" spans="14:19">
      <c r="N146" s="188"/>
      <c r="O146" s="175"/>
      <c r="P146" s="176"/>
      <c r="S146" s="175"/>
    </row>
    <row r="147" spans="14:19">
      <c r="N147" s="188"/>
      <c r="O147" s="175"/>
      <c r="P147" s="176"/>
      <c r="S147" s="175"/>
    </row>
    <row r="148" spans="14:19">
      <c r="N148" s="188"/>
      <c r="O148" s="175"/>
      <c r="P148" s="176"/>
      <c r="S148" s="175"/>
    </row>
    <row r="149" spans="14:19">
      <c r="N149" s="188"/>
      <c r="O149" s="175"/>
      <c r="P149" s="176"/>
      <c r="S149" s="175"/>
    </row>
    <row r="150" spans="14:19">
      <c r="N150" s="188"/>
      <c r="O150" s="175"/>
      <c r="P150" s="176"/>
      <c r="S150" s="175"/>
    </row>
    <row r="151" spans="14:19">
      <c r="N151" s="188"/>
      <c r="O151" s="175"/>
      <c r="P151" s="176"/>
      <c r="S151" s="175"/>
    </row>
    <row r="152" spans="14:19">
      <c r="N152" s="188"/>
      <c r="O152" s="175"/>
      <c r="P152" s="176"/>
      <c r="S152" s="175"/>
    </row>
    <row r="153" spans="14:19">
      <c r="N153" s="188"/>
      <c r="O153" s="175"/>
      <c r="P153" s="176"/>
      <c r="S153" s="175"/>
    </row>
    <row r="154" spans="14:19">
      <c r="N154" s="188"/>
      <c r="O154" s="175"/>
      <c r="P154" s="176"/>
      <c r="S154" s="175"/>
    </row>
    <row r="155" spans="14:19">
      <c r="N155" s="188"/>
      <c r="O155" s="175"/>
      <c r="P155" s="176"/>
      <c r="S155" s="175"/>
    </row>
    <row r="156" spans="14:19">
      <c r="N156" s="188"/>
      <c r="O156" s="175"/>
      <c r="P156" s="176"/>
      <c r="S156" s="175"/>
    </row>
    <row r="157" spans="14:19">
      <c r="N157" s="188"/>
      <c r="O157" s="175"/>
      <c r="P157" s="176"/>
      <c r="S157" s="175"/>
    </row>
    <row r="158" spans="14:19">
      <c r="N158" s="188"/>
      <c r="O158" s="175"/>
      <c r="P158" s="176"/>
      <c r="S158" s="175"/>
    </row>
    <row r="159" spans="14:19">
      <c r="N159" s="188"/>
      <c r="O159" s="175"/>
      <c r="P159" s="176"/>
      <c r="S159" s="175"/>
    </row>
    <row r="160" spans="14:19">
      <c r="N160" s="188"/>
      <c r="O160" s="175"/>
      <c r="P160" s="176"/>
      <c r="S160" s="175"/>
    </row>
    <row r="161" spans="14:19">
      <c r="N161" s="188"/>
      <c r="O161" s="175"/>
      <c r="P161" s="176"/>
      <c r="S161" s="175"/>
    </row>
    <row r="162" spans="14:19">
      <c r="N162" s="188"/>
      <c r="O162" s="175"/>
      <c r="P162" s="176"/>
      <c r="S162" s="175"/>
    </row>
    <row r="163" spans="14:19">
      <c r="N163" s="188"/>
      <c r="O163" s="175"/>
      <c r="P163" s="176"/>
      <c r="S163" s="175"/>
    </row>
    <row r="164" spans="14:19">
      <c r="N164" s="188"/>
      <c r="O164" s="175"/>
      <c r="P164" s="176"/>
      <c r="S164" s="175"/>
    </row>
    <row r="165" spans="14:19">
      <c r="N165" s="188"/>
      <c r="O165" s="175"/>
      <c r="P165" s="176"/>
      <c r="S165" s="175"/>
    </row>
    <row r="166" spans="14:19">
      <c r="N166" s="188"/>
      <c r="O166" s="175"/>
      <c r="P166" s="176"/>
      <c r="S166" s="175"/>
    </row>
    <row r="167" spans="14:19">
      <c r="N167" s="188"/>
      <c r="O167" s="175"/>
      <c r="P167" s="176"/>
      <c r="S167" s="175"/>
    </row>
    <row r="168" spans="14:19">
      <c r="N168" s="188"/>
      <c r="O168" s="175"/>
      <c r="P168" s="176"/>
      <c r="S168" s="175"/>
    </row>
    <row r="169" spans="14:19">
      <c r="N169" s="188"/>
      <c r="O169" s="175"/>
      <c r="P169" s="176"/>
      <c r="S169" s="175"/>
    </row>
    <row r="170" spans="14:19">
      <c r="N170" s="188"/>
      <c r="O170" s="175"/>
      <c r="P170" s="176"/>
      <c r="S170" s="175"/>
    </row>
    <row r="171" spans="14:19">
      <c r="N171" s="188"/>
      <c r="O171" s="175"/>
      <c r="P171" s="176"/>
      <c r="S171" s="175"/>
    </row>
    <row r="172" spans="14:19">
      <c r="N172" s="188"/>
      <c r="O172" s="175"/>
      <c r="P172" s="176"/>
      <c r="S172" s="175"/>
    </row>
    <row r="173" spans="14:19">
      <c r="N173" s="188"/>
      <c r="O173" s="175"/>
      <c r="P173" s="176"/>
      <c r="S173" s="175"/>
    </row>
    <row r="174" spans="14:19">
      <c r="N174" s="188"/>
      <c r="O174" s="175"/>
      <c r="P174" s="176"/>
      <c r="S174" s="175"/>
    </row>
    <row r="175" spans="14:19">
      <c r="N175" s="188"/>
      <c r="O175" s="175"/>
      <c r="P175" s="176"/>
      <c r="S175" s="175"/>
    </row>
    <row r="176" spans="14:19">
      <c r="N176" s="188"/>
      <c r="O176" s="175"/>
      <c r="P176" s="176"/>
      <c r="S176" s="175"/>
    </row>
    <row r="177" spans="14:19">
      <c r="N177" s="188"/>
      <c r="O177" s="175"/>
      <c r="P177" s="176"/>
      <c r="S177" s="175"/>
    </row>
    <row r="178" spans="14:19">
      <c r="N178" s="188"/>
      <c r="O178" s="175"/>
      <c r="P178" s="176"/>
      <c r="S178" s="175"/>
    </row>
    <row r="179" spans="14:19">
      <c r="N179" s="188"/>
      <c r="O179" s="175"/>
      <c r="P179" s="176"/>
      <c r="S179" s="175"/>
    </row>
    <row r="180" spans="14:19">
      <c r="N180" s="188"/>
      <c r="O180" s="175"/>
      <c r="P180" s="176"/>
      <c r="S180" s="175"/>
    </row>
    <row r="181" spans="14:19">
      <c r="N181" s="188"/>
      <c r="O181" s="175"/>
      <c r="P181" s="176"/>
      <c r="S181" s="175"/>
    </row>
    <row r="182" spans="14:19">
      <c r="N182" s="188"/>
      <c r="O182" s="175"/>
      <c r="P182" s="176"/>
      <c r="S182" s="175"/>
    </row>
    <row r="183" spans="14:19">
      <c r="N183" s="188"/>
      <c r="O183" s="175"/>
      <c r="P183" s="176"/>
      <c r="S183" s="175"/>
    </row>
    <row r="184" spans="14:19">
      <c r="N184" s="188"/>
      <c r="O184" s="175"/>
      <c r="P184" s="176"/>
      <c r="S184" s="175"/>
    </row>
    <row r="185" spans="14:19">
      <c r="N185" s="188"/>
      <c r="O185" s="175"/>
      <c r="P185" s="176"/>
      <c r="S185" s="175"/>
    </row>
    <row r="186" spans="14:19">
      <c r="N186" s="188"/>
      <c r="O186" s="175"/>
      <c r="P186" s="176"/>
      <c r="S186" s="175"/>
    </row>
    <row r="187" spans="14:19">
      <c r="N187" s="188"/>
      <c r="O187" s="175"/>
      <c r="P187" s="176"/>
      <c r="S187" s="175"/>
    </row>
    <row r="188" spans="14:19">
      <c r="N188" s="188"/>
      <c r="O188" s="175"/>
      <c r="P188" s="176"/>
      <c r="S188" s="175"/>
    </row>
    <row r="189" spans="14:19">
      <c r="N189" s="188"/>
      <c r="O189" s="175"/>
      <c r="P189" s="176"/>
      <c r="S189" s="175"/>
    </row>
    <row r="190" spans="14:19">
      <c r="N190" s="188"/>
      <c r="O190" s="175"/>
      <c r="P190" s="176"/>
      <c r="S190" s="175"/>
    </row>
    <row r="191" spans="14:19">
      <c r="N191" s="188"/>
      <c r="O191" s="175"/>
      <c r="P191" s="176"/>
      <c r="S191" s="175"/>
    </row>
    <row r="192" spans="14:19">
      <c r="N192" s="188"/>
      <c r="O192" s="175"/>
      <c r="P192" s="176"/>
      <c r="S192" s="175"/>
    </row>
    <row r="193" spans="14:19">
      <c r="N193" s="188"/>
      <c r="O193" s="175"/>
      <c r="P193" s="176"/>
      <c r="S193" s="175"/>
    </row>
    <row r="194" spans="14:19">
      <c r="N194" s="188"/>
      <c r="O194" s="175"/>
      <c r="P194" s="176"/>
      <c r="S194" s="175"/>
    </row>
    <row r="195" spans="14:19">
      <c r="N195" s="188"/>
      <c r="O195" s="175"/>
      <c r="P195" s="176"/>
      <c r="S195" s="175"/>
    </row>
    <row r="196" spans="14:19">
      <c r="N196" s="188"/>
      <c r="O196" s="175"/>
      <c r="P196" s="176"/>
      <c r="S196" s="175"/>
    </row>
    <row r="197" spans="14:19">
      <c r="N197" s="188"/>
      <c r="O197" s="175"/>
      <c r="P197" s="176"/>
      <c r="S197" s="175"/>
    </row>
    <row r="198" spans="14:19">
      <c r="N198" s="188"/>
      <c r="O198" s="175"/>
      <c r="P198" s="176"/>
      <c r="S198" s="175"/>
    </row>
    <row r="199" spans="14:19">
      <c r="N199" s="188"/>
      <c r="O199" s="175"/>
      <c r="P199" s="176"/>
      <c r="S199" s="175"/>
    </row>
    <row r="200" spans="14:19">
      <c r="N200" s="188"/>
      <c r="O200" s="175"/>
      <c r="P200" s="176"/>
      <c r="S200" s="175"/>
    </row>
    <row r="201" spans="14:19">
      <c r="N201" s="188"/>
      <c r="O201" s="175"/>
      <c r="P201" s="176"/>
      <c r="S201" s="175"/>
    </row>
    <row r="202" spans="14:19">
      <c r="N202" s="188"/>
      <c r="O202" s="175"/>
      <c r="P202" s="176"/>
      <c r="S202" s="175"/>
    </row>
    <row r="203" spans="14:19">
      <c r="N203" s="188"/>
      <c r="O203" s="175"/>
      <c r="P203" s="176"/>
      <c r="S203" s="175"/>
    </row>
    <row r="204" spans="14:19">
      <c r="N204" s="188"/>
      <c r="O204" s="175"/>
      <c r="P204" s="176"/>
      <c r="S204" s="175"/>
    </row>
    <row r="205" spans="14:19">
      <c r="N205" s="188"/>
      <c r="O205" s="175"/>
      <c r="P205" s="176"/>
      <c r="S205" s="175"/>
    </row>
    <row r="206" spans="14:19">
      <c r="N206" s="188"/>
      <c r="O206" s="175"/>
      <c r="P206" s="176"/>
      <c r="S206" s="175"/>
    </row>
    <row r="207" spans="14:19">
      <c r="N207" s="188"/>
      <c r="O207" s="175"/>
      <c r="P207" s="176"/>
      <c r="S207" s="175"/>
    </row>
    <row r="208" spans="14:19">
      <c r="N208" s="188"/>
      <c r="O208" s="175"/>
      <c r="P208" s="176"/>
      <c r="S208" s="175"/>
    </row>
    <row r="209" spans="14:19">
      <c r="N209" s="188"/>
      <c r="O209" s="175"/>
      <c r="P209" s="176"/>
      <c r="S209" s="175"/>
    </row>
    <row r="210" spans="14:19">
      <c r="N210" s="188"/>
      <c r="O210" s="175"/>
      <c r="P210" s="176"/>
      <c r="S210" s="175"/>
    </row>
    <row r="211" spans="14:19">
      <c r="N211" s="188"/>
      <c r="O211" s="175"/>
      <c r="P211" s="176"/>
      <c r="S211" s="175"/>
    </row>
    <row r="212" spans="14:19">
      <c r="N212" s="188"/>
      <c r="O212" s="175"/>
      <c r="P212" s="176"/>
      <c r="S212" s="175"/>
    </row>
    <row r="213" spans="14:19">
      <c r="N213" s="188"/>
      <c r="O213" s="175"/>
      <c r="P213" s="176"/>
      <c r="S213" s="175"/>
    </row>
    <row r="214" spans="14:19">
      <c r="N214" s="188"/>
      <c r="O214" s="175"/>
      <c r="P214" s="176"/>
      <c r="S214" s="175"/>
    </row>
    <row r="215" spans="14:19">
      <c r="N215" s="188"/>
      <c r="O215" s="175"/>
      <c r="P215" s="176"/>
      <c r="S215" s="175"/>
    </row>
    <row r="216" spans="14:19">
      <c r="N216" s="188"/>
      <c r="O216" s="175"/>
      <c r="P216" s="176"/>
      <c r="S216" s="175"/>
    </row>
    <row r="217" spans="14:19">
      <c r="N217" s="188"/>
      <c r="O217" s="175"/>
      <c r="P217" s="176"/>
      <c r="S217" s="175"/>
    </row>
    <row r="218" spans="14:19">
      <c r="N218" s="188"/>
      <c r="O218" s="175"/>
      <c r="P218" s="176"/>
      <c r="S218" s="175"/>
    </row>
    <row r="219" spans="14:19">
      <c r="N219" s="188"/>
      <c r="O219" s="175"/>
      <c r="P219" s="176"/>
      <c r="S219" s="175"/>
    </row>
    <row r="220" spans="14:19">
      <c r="N220" s="188"/>
      <c r="O220" s="175"/>
      <c r="P220" s="176"/>
      <c r="S220" s="175"/>
    </row>
    <row r="221" spans="14:19">
      <c r="N221" s="188"/>
      <c r="O221" s="175"/>
      <c r="P221" s="176"/>
      <c r="S221" s="175"/>
    </row>
    <row r="222" spans="14:19">
      <c r="N222" s="188"/>
      <c r="O222" s="175"/>
      <c r="P222" s="176"/>
      <c r="S222" s="175"/>
    </row>
    <row r="223" spans="14:19">
      <c r="N223" s="188"/>
      <c r="O223" s="175"/>
      <c r="P223" s="176"/>
      <c r="S223" s="175"/>
    </row>
    <row r="224" spans="14:19">
      <c r="N224" s="188"/>
      <c r="O224" s="175"/>
      <c r="P224" s="176"/>
      <c r="S224" s="175"/>
    </row>
    <row r="225" spans="14:19">
      <c r="N225" s="188"/>
      <c r="O225" s="175"/>
      <c r="P225" s="176"/>
      <c r="S225" s="175"/>
    </row>
    <row r="226" spans="14:19">
      <c r="N226" s="188"/>
      <c r="O226" s="175"/>
      <c r="P226" s="176"/>
      <c r="S226" s="175"/>
    </row>
    <row r="227" spans="14:19">
      <c r="N227" s="188"/>
      <c r="O227" s="175"/>
      <c r="P227" s="176"/>
      <c r="S227" s="175"/>
    </row>
    <row r="228" spans="14:19">
      <c r="N228" s="188"/>
      <c r="O228" s="175"/>
      <c r="P228" s="176"/>
      <c r="S228" s="175"/>
    </row>
    <row r="229" spans="14:19">
      <c r="N229" s="188"/>
      <c r="O229" s="175"/>
      <c r="P229" s="176"/>
      <c r="S229" s="175"/>
    </row>
    <row r="230" spans="14:19">
      <c r="N230" s="188"/>
      <c r="O230" s="175"/>
      <c r="P230" s="176"/>
      <c r="S230" s="175"/>
    </row>
    <row r="231" spans="14:19">
      <c r="N231" s="188"/>
      <c r="O231" s="175"/>
      <c r="P231" s="176"/>
      <c r="S231" s="175"/>
    </row>
    <row r="232" spans="14:19">
      <c r="N232" s="188"/>
      <c r="O232" s="175"/>
      <c r="P232" s="176"/>
      <c r="S232" s="175"/>
    </row>
    <row r="233" spans="14:19">
      <c r="N233" s="188"/>
      <c r="O233" s="175"/>
      <c r="P233" s="176"/>
      <c r="S233" s="175"/>
    </row>
    <row r="234" spans="14:19">
      <c r="N234" s="188"/>
      <c r="O234" s="175"/>
      <c r="P234" s="176"/>
      <c r="S234" s="175"/>
    </row>
    <row r="235" spans="14:19">
      <c r="N235" s="188"/>
      <c r="O235" s="175"/>
      <c r="P235" s="176"/>
      <c r="S235" s="175"/>
    </row>
    <row r="236" spans="14:19">
      <c r="N236" s="188"/>
      <c r="O236" s="175"/>
      <c r="P236" s="176"/>
      <c r="S236" s="175"/>
    </row>
    <row r="237" spans="14:19">
      <c r="N237" s="188"/>
      <c r="O237" s="175"/>
      <c r="P237" s="176"/>
      <c r="S237" s="175"/>
    </row>
    <row r="238" spans="14:19">
      <c r="N238" s="188"/>
      <c r="O238" s="175"/>
      <c r="P238" s="176"/>
      <c r="S238" s="175"/>
    </row>
    <row r="239" spans="14:19">
      <c r="N239" s="188"/>
      <c r="O239" s="175"/>
      <c r="P239" s="176"/>
      <c r="S239" s="175"/>
    </row>
    <row r="240" spans="14:19">
      <c r="N240" s="188"/>
      <c r="O240" s="175"/>
      <c r="P240" s="176"/>
      <c r="S240" s="175"/>
    </row>
    <row r="241" spans="14:19">
      <c r="N241" s="188"/>
      <c r="O241" s="175"/>
      <c r="P241" s="176"/>
      <c r="S241" s="175"/>
    </row>
    <row r="242" spans="14:19">
      <c r="N242" s="188"/>
      <c r="O242" s="175"/>
      <c r="P242" s="176"/>
      <c r="S242" s="175"/>
    </row>
    <row r="243" spans="14:19">
      <c r="N243" s="188"/>
      <c r="O243" s="175"/>
      <c r="P243" s="176"/>
      <c r="S243" s="175"/>
    </row>
    <row r="244" spans="14:19">
      <c r="N244" s="188"/>
      <c r="O244" s="175"/>
      <c r="P244" s="176"/>
      <c r="S244" s="175"/>
    </row>
    <row r="245" spans="14:19">
      <c r="N245" s="188"/>
      <c r="O245" s="175"/>
      <c r="P245" s="176"/>
      <c r="S245" s="175"/>
    </row>
    <row r="246" spans="14:19">
      <c r="N246" s="188"/>
      <c r="O246" s="175"/>
      <c r="P246" s="176"/>
      <c r="S246" s="175"/>
    </row>
    <row r="247" spans="14:19">
      <c r="N247" s="188"/>
      <c r="O247" s="175"/>
      <c r="P247" s="176"/>
      <c r="S247" s="175"/>
    </row>
    <row r="248" spans="14:19">
      <c r="N248" s="188"/>
      <c r="O248" s="175"/>
      <c r="P248" s="176"/>
      <c r="S248" s="175"/>
    </row>
    <row r="249" spans="14:19">
      <c r="N249" s="188"/>
      <c r="O249" s="175"/>
      <c r="P249" s="176"/>
      <c r="S249" s="175"/>
    </row>
    <row r="250" spans="14:19">
      <c r="N250" s="188"/>
      <c r="O250" s="175"/>
      <c r="P250" s="176"/>
      <c r="S250" s="175"/>
    </row>
    <row r="251" spans="14:19">
      <c r="N251" s="188"/>
      <c r="O251" s="175"/>
      <c r="P251" s="176"/>
      <c r="S251" s="175"/>
    </row>
    <row r="252" spans="14:19">
      <c r="N252" s="188"/>
      <c r="O252" s="175"/>
      <c r="P252" s="176"/>
      <c r="S252" s="175"/>
    </row>
    <row r="253" spans="14:19">
      <c r="N253" s="188"/>
      <c r="O253" s="175"/>
      <c r="P253" s="176"/>
      <c r="S253" s="175"/>
    </row>
    <row r="254" spans="14:19">
      <c r="N254" s="188"/>
      <c r="O254" s="175"/>
      <c r="P254" s="176"/>
      <c r="S254" s="175"/>
    </row>
    <row r="255" spans="14:19">
      <c r="N255" s="188"/>
      <c r="O255" s="175"/>
      <c r="P255" s="176"/>
      <c r="S255" s="175"/>
    </row>
    <row r="256" spans="14:19">
      <c r="N256" s="188"/>
      <c r="O256" s="175"/>
      <c r="P256" s="176"/>
      <c r="S256" s="175"/>
    </row>
    <row r="257" spans="14:19">
      <c r="N257" s="188"/>
      <c r="O257" s="175"/>
      <c r="P257" s="176"/>
      <c r="S257" s="175"/>
    </row>
    <row r="258" spans="14:19">
      <c r="N258" s="188"/>
      <c r="O258" s="175"/>
      <c r="P258" s="176"/>
      <c r="S258" s="175"/>
    </row>
    <row r="259" spans="14:19">
      <c r="N259" s="188"/>
      <c r="O259" s="175"/>
      <c r="P259" s="176"/>
      <c r="S259" s="175"/>
    </row>
    <row r="260" spans="14:19">
      <c r="N260" s="188"/>
      <c r="O260" s="175"/>
      <c r="P260" s="176"/>
      <c r="S260" s="175"/>
    </row>
    <row r="261" spans="14:19">
      <c r="N261" s="188"/>
      <c r="O261" s="175"/>
      <c r="P261" s="176"/>
      <c r="S261" s="175"/>
    </row>
    <row r="262" spans="14:19">
      <c r="N262" s="188"/>
      <c r="O262" s="175"/>
      <c r="P262" s="176"/>
      <c r="S262" s="175"/>
    </row>
    <row r="263" spans="14:19">
      <c r="N263" s="188"/>
      <c r="O263" s="175"/>
      <c r="P263" s="176"/>
      <c r="S263" s="175"/>
    </row>
    <row r="264" spans="14:19">
      <c r="N264" s="188"/>
      <c r="O264" s="175"/>
      <c r="P264" s="176"/>
      <c r="S264" s="175"/>
    </row>
    <row r="265" spans="14:19">
      <c r="N265" s="188"/>
      <c r="O265" s="175"/>
      <c r="P265" s="176"/>
      <c r="S265" s="175"/>
    </row>
    <row r="266" spans="14:19">
      <c r="N266" s="188"/>
      <c r="O266" s="175"/>
      <c r="P266" s="176"/>
      <c r="S266" s="175"/>
    </row>
    <row r="267" spans="14:19">
      <c r="N267" s="188"/>
      <c r="O267" s="175"/>
      <c r="P267" s="176"/>
      <c r="S267" s="175"/>
    </row>
    <row r="268" spans="14:19">
      <c r="N268" s="188"/>
      <c r="O268" s="175"/>
      <c r="P268" s="176"/>
      <c r="S268" s="175"/>
    </row>
    <row r="269" spans="14:19">
      <c r="N269" s="188"/>
      <c r="O269" s="175"/>
      <c r="P269" s="176"/>
      <c r="S269" s="175"/>
    </row>
    <row r="270" spans="14:19">
      <c r="N270" s="188"/>
      <c r="O270" s="175"/>
      <c r="P270" s="176"/>
      <c r="S270" s="175"/>
    </row>
    <row r="271" spans="14:19">
      <c r="N271" s="188"/>
      <c r="O271" s="175"/>
      <c r="P271" s="176"/>
      <c r="S271" s="175"/>
    </row>
    <row r="272" spans="14:19">
      <c r="N272" s="188"/>
      <c r="O272" s="175"/>
      <c r="P272" s="176"/>
      <c r="S272" s="175"/>
    </row>
    <row r="273" spans="14:19">
      <c r="N273" s="188"/>
      <c r="O273" s="175"/>
      <c r="P273" s="176"/>
      <c r="S273" s="175"/>
    </row>
    <row r="274" spans="14:19">
      <c r="N274" s="188"/>
      <c r="O274" s="175"/>
      <c r="P274" s="176"/>
      <c r="S274" s="175"/>
    </row>
    <row r="275" spans="14:19">
      <c r="N275" s="188"/>
      <c r="O275" s="175"/>
      <c r="P275" s="176"/>
      <c r="S275" s="175"/>
    </row>
    <row r="276" spans="14:19">
      <c r="N276" s="188"/>
      <c r="O276" s="175"/>
      <c r="P276" s="176"/>
      <c r="S276" s="175"/>
    </row>
    <row r="277" spans="14:19">
      <c r="N277" s="188"/>
      <c r="O277" s="175"/>
      <c r="P277" s="176"/>
      <c r="S277" s="175"/>
    </row>
    <row r="278" spans="14:19">
      <c r="N278" s="188"/>
      <c r="O278" s="175"/>
      <c r="P278" s="176"/>
      <c r="S278" s="175"/>
    </row>
    <row r="279" spans="14:19">
      <c r="N279" s="188"/>
      <c r="O279" s="175"/>
      <c r="P279" s="176"/>
      <c r="S279" s="175"/>
    </row>
    <row r="280" spans="14:19">
      <c r="N280" s="188"/>
      <c r="O280" s="175"/>
      <c r="P280" s="176"/>
      <c r="S280" s="175"/>
    </row>
    <row r="281" spans="14:19">
      <c r="N281" s="188"/>
      <c r="O281" s="175"/>
      <c r="P281" s="176"/>
      <c r="S281" s="175"/>
    </row>
    <row r="282" spans="14:19">
      <c r="N282" s="188"/>
      <c r="O282" s="175"/>
      <c r="P282" s="176"/>
      <c r="S282" s="175"/>
    </row>
    <row r="283" spans="14:19">
      <c r="N283" s="188"/>
      <c r="O283" s="175"/>
      <c r="P283" s="176"/>
      <c r="S283" s="175"/>
    </row>
    <row r="284" spans="14:19">
      <c r="N284" s="188"/>
      <c r="O284" s="175"/>
      <c r="P284" s="176"/>
      <c r="S284" s="175"/>
    </row>
    <row r="285" spans="14:19">
      <c r="N285" s="188"/>
      <c r="O285" s="175"/>
      <c r="P285" s="176"/>
      <c r="S285" s="175"/>
    </row>
    <row r="286" spans="14:19">
      <c r="N286" s="188"/>
      <c r="O286" s="175"/>
      <c r="P286" s="176"/>
      <c r="S286" s="175"/>
    </row>
    <row r="287" spans="14:19">
      <c r="N287" s="188"/>
      <c r="O287" s="175"/>
      <c r="P287" s="176"/>
      <c r="S287" s="175"/>
    </row>
    <row r="288" spans="14:19">
      <c r="N288" s="188"/>
      <c r="O288" s="175"/>
      <c r="P288" s="176"/>
      <c r="S288" s="175"/>
    </row>
    <row r="289" spans="14:19">
      <c r="N289" s="188"/>
      <c r="O289" s="175"/>
      <c r="P289" s="176"/>
      <c r="S289" s="175"/>
    </row>
    <row r="290" spans="14:19">
      <c r="N290" s="188"/>
      <c r="O290" s="175"/>
      <c r="P290" s="176"/>
      <c r="S290" s="175"/>
    </row>
    <row r="291" spans="14:19">
      <c r="N291" s="188"/>
      <c r="O291" s="175"/>
      <c r="P291" s="176"/>
      <c r="S291" s="175"/>
    </row>
    <row r="292" spans="14:19">
      <c r="N292" s="188"/>
      <c r="O292" s="175"/>
      <c r="P292" s="176"/>
      <c r="S292" s="175"/>
    </row>
    <row r="293" spans="14:19">
      <c r="N293" s="188"/>
      <c r="O293" s="175"/>
      <c r="P293" s="176"/>
      <c r="S293" s="175"/>
    </row>
    <row r="294" spans="14:19">
      <c r="N294" s="188"/>
      <c r="O294" s="175"/>
      <c r="P294" s="176"/>
      <c r="S294" s="175"/>
    </row>
    <row r="295" spans="14:19">
      <c r="N295" s="188"/>
      <c r="O295" s="175"/>
      <c r="P295" s="176"/>
      <c r="S295" s="175"/>
    </row>
    <row r="296" spans="14:19">
      <c r="N296" s="188"/>
      <c r="O296" s="175"/>
      <c r="P296" s="176"/>
      <c r="S296" s="175"/>
    </row>
    <row r="297" spans="14:19">
      <c r="N297" s="188"/>
      <c r="O297" s="175"/>
      <c r="P297" s="176"/>
      <c r="S297" s="175"/>
    </row>
    <row r="298" spans="14:19">
      <c r="N298" s="188"/>
      <c r="O298" s="175"/>
      <c r="P298" s="176"/>
      <c r="S298" s="175"/>
    </row>
    <row r="299" spans="14:19">
      <c r="N299" s="188"/>
      <c r="O299" s="175"/>
      <c r="P299" s="176"/>
      <c r="S299" s="175"/>
    </row>
    <row r="300" spans="14:19">
      <c r="N300" s="188"/>
      <c r="O300" s="175"/>
      <c r="P300" s="176"/>
      <c r="S300" s="175"/>
    </row>
    <row r="301" spans="14:19">
      <c r="N301" s="188"/>
      <c r="O301" s="175"/>
      <c r="P301" s="176"/>
      <c r="S301" s="175"/>
    </row>
    <row r="302" spans="14:19">
      <c r="N302" s="188"/>
      <c r="O302" s="175"/>
      <c r="P302" s="176"/>
      <c r="S302" s="175"/>
    </row>
    <row r="303" spans="14:19">
      <c r="N303" s="188"/>
      <c r="O303" s="175"/>
      <c r="P303" s="176"/>
      <c r="S303" s="175"/>
    </row>
    <row r="304" spans="14:19">
      <c r="N304" s="188"/>
      <c r="O304" s="175"/>
      <c r="P304" s="176"/>
      <c r="S304" s="175"/>
    </row>
    <row r="305" spans="14:19">
      <c r="N305" s="188"/>
      <c r="O305" s="175"/>
      <c r="P305" s="176"/>
      <c r="S305" s="175"/>
    </row>
    <row r="306" spans="14:19">
      <c r="N306" s="188"/>
      <c r="O306" s="175"/>
      <c r="P306" s="176"/>
      <c r="S306" s="175"/>
    </row>
    <row r="307" spans="14:19">
      <c r="N307" s="188"/>
      <c r="O307" s="175"/>
      <c r="P307" s="176"/>
      <c r="S307" s="175"/>
    </row>
    <row r="308" spans="14:19">
      <c r="N308" s="188"/>
      <c r="O308" s="175"/>
      <c r="P308" s="176"/>
      <c r="S308" s="175"/>
    </row>
    <row r="309" spans="14:19">
      <c r="N309" s="188"/>
      <c r="O309" s="175"/>
      <c r="P309" s="176"/>
      <c r="S309" s="175"/>
    </row>
    <row r="310" spans="14:19">
      <c r="N310" s="188"/>
      <c r="O310" s="175"/>
      <c r="P310" s="176"/>
      <c r="S310" s="175"/>
    </row>
    <row r="311" spans="14:19">
      <c r="N311" s="188"/>
      <c r="O311" s="175"/>
      <c r="P311" s="176"/>
      <c r="S311" s="175"/>
    </row>
    <row r="312" spans="14:19">
      <c r="N312" s="188"/>
      <c r="O312" s="175"/>
      <c r="P312" s="176"/>
      <c r="S312" s="175"/>
    </row>
    <row r="313" spans="14:19">
      <c r="N313" s="188"/>
      <c r="O313" s="175"/>
      <c r="P313" s="176"/>
      <c r="S313" s="175"/>
    </row>
    <row r="314" spans="14:19">
      <c r="N314" s="188"/>
      <c r="O314" s="175"/>
      <c r="P314" s="176"/>
      <c r="S314" s="175"/>
    </row>
    <row r="315" spans="14:19">
      <c r="N315" s="188"/>
      <c r="O315" s="175"/>
      <c r="P315" s="176"/>
      <c r="S315" s="175"/>
    </row>
    <row r="316" spans="14:19">
      <c r="N316" s="188"/>
      <c r="O316" s="175"/>
      <c r="P316" s="176"/>
      <c r="S316" s="175"/>
    </row>
    <row r="317" spans="14:19">
      <c r="N317" s="188"/>
      <c r="O317" s="175"/>
      <c r="P317" s="176"/>
      <c r="S317" s="175"/>
    </row>
    <row r="318" spans="14:19">
      <c r="N318" s="188"/>
      <c r="O318" s="175"/>
      <c r="P318" s="176"/>
      <c r="S318" s="175"/>
    </row>
    <row r="319" spans="14:19">
      <c r="N319" s="188"/>
      <c r="O319" s="175"/>
      <c r="P319" s="176"/>
      <c r="S319" s="175"/>
    </row>
    <row r="320" spans="14:19">
      <c r="N320" s="188"/>
      <c r="O320" s="175"/>
      <c r="P320" s="176"/>
      <c r="S320" s="175"/>
    </row>
    <row r="321" spans="14:19">
      <c r="N321" s="188"/>
      <c r="O321" s="175"/>
      <c r="P321" s="176"/>
      <c r="S321" s="175"/>
    </row>
    <row r="322" spans="14:19">
      <c r="N322" s="188"/>
      <c r="O322" s="175"/>
      <c r="P322" s="176"/>
      <c r="S322" s="175"/>
    </row>
    <row r="323" spans="14:19">
      <c r="N323" s="188"/>
      <c r="O323" s="175"/>
      <c r="P323" s="176"/>
      <c r="S323" s="175"/>
    </row>
    <row r="324" spans="14:19">
      <c r="N324" s="188"/>
      <c r="O324" s="175"/>
      <c r="P324" s="176"/>
      <c r="S324" s="175"/>
    </row>
    <row r="325" spans="14:19">
      <c r="N325" s="188"/>
      <c r="O325" s="175"/>
      <c r="P325" s="176"/>
      <c r="S325" s="175"/>
    </row>
    <row r="326" spans="14:19">
      <c r="N326" s="188"/>
      <c r="O326" s="175"/>
      <c r="P326" s="176"/>
      <c r="S326" s="175"/>
    </row>
    <row r="327" spans="14:19">
      <c r="N327" s="188"/>
      <c r="O327" s="175"/>
      <c r="P327" s="176"/>
      <c r="S327" s="175"/>
    </row>
    <row r="328" spans="14:19">
      <c r="N328" s="188"/>
      <c r="O328" s="175"/>
      <c r="P328" s="176"/>
      <c r="S328" s="175"/>
    </row>
    <row r="329" spans="14:19">
      <c r="N329" s="188"/>
      <c r="O329" s="175"/>
      <c r="P329" s="176"/>
      <c r="S329" s="175"/>
    </row>
    <row r="330" spans="14:19">
      <c r="N330" s="188"/>
      <c r="O330" s="175"/>
      <c r="P330" s="176"/>
      <c r="S330" s="175"/>
    </row>
    <row r="331" spans="14:19">
      <c r="N331" s="188"/>
      <c r="O331" s="175"/>
      <c r="P331" s="176"/>
      <c r="S331" s="175"/>
    </row>
    <row r="332" spans="14:19">
      <c r="N332" s="188"/>
      <c r="O332" s="175"/>
      <c r="P332" s="176"/>
      <c r="S332" s="175"/>
    </row>
    <row r="333" spans="14:19">
      <c r="N333" s="188"/>
      <c r="O333" s="175"/>
      <c r="P333" s="176"/>
      <c r="S333" s="175"/>
    </row>
    <row r="334" spans="14:19">
      <c r="N334" s="188"/>
      <c r="O334" s="175"/>
      <c r="P334" s="176"/>
      <c r="S334" s="175"/>
    </row>
    <row r="335" spans="14:19">
      <c r="N335" s="188"/>
      <c r="O335" s="175"/>
      <c r="P335" s="176"/>
      <c r="S335" s="175"/>
    </row>
    <row r="336" spans="14:19">
      <c r="N336" s="188"/>
      <c r="O336" s="175"/>
      <c r="P336" s="176"/>
      <c r="S336" s="175"/>
    </row>
    <row r="337" spans="14:19">
      <c r="N337" s="188"/>
      <c r="O337" s="175"/>
      <c r="P337" s="176"/>
      <c r="S337" s="175"/>
    </row>
    <row r="338" spans="14:19">
      <c r="N338" s="188"/>
      <c r="O338" s="175"/>
      <c r="P338" s="176"/>
      <c r="S338" s="175"/>
    </row>
    <row r="339" spans="14:19">
      <c r="N339" s="188"/>
      <c r="O339" s="175"/>
      <c r="P339" s="176"/>
      <c r="S339" s="175"/>
    </row>
    <row r="340" spans="14:19">
      <c r="N340" s="188"/>
      <c r="O340" s="175"/>
      <c r="P340" s="176"/>
      <c r="S340" s="175"/>
    </row>
    <row r="341" spans="14:19">
      <c r="N341" s="188"/>
      <c r="O341" s="175"/>
      <c r="P341" s="176"/>
      <c r="S341" s="175"/>
    </row>
    <row r="342" spans="14:19">
      <c r="N342" s="188"/>
      <c r="O342" s="175"/>
      <c r="P342" s="176"/>
      <c r="S342" s="175"/>
    </row>
    <row r="343" spans="14:19">
      <c r="N343" s="188"/>
      <c r="O343" s="175"/>
      <c r="P343" s="176"/>
      <c r="S343" s="175"/>
    </row>
    <row r="344" spans="14:19">
      <c r="N344" s="188"/>
      <c r="O344" s="175"/>
      <c r="P344" s="176"/>
      <c r="S344" s="175"/>
    </row>
    <row r="345" spans="14:19">
      <c r="N345" s="188"/>
      <c r="O345" s="175"/>
      <c r="P345" s="176"/>
      <c r="S345" s="175"/>
    </row>
    <row r="346" spans="14:19">
      <c r="N346" s="188"/>
      <c r="O346" s="175"/>
      <c r="P346" s="176"/>
      <c r="S346" s="175"/>
    </row>
    <row r="347" spans="14:19">
      <c r="N347" s="188"/>
      <c r="O347" s="175"/>
      <c r="P347" s="176"/>
      <c r="S347" s="175"/>
    </row>
    <row r="348" spans="14:19">
      <c r="N348" s="188"/>
      <c r="O348" s="175"/>
      <c r="P348" s="176"/>
      <c r="S348" s="175"/>
    </row>
    <row r="349" spans="14:19">
      <c r="N349" s="188"/>
      <c r="O349" s="175"/>
      <c r="P349" s="176"/>
      <c r="S349" s="175"/>
    </row>
    <row r="350" spans="14:19">
      <c r="N350" s="188"/>
      <c r="O350" s="175"/>
      <c r="P350" s="176"/>
      <c r="S350" s="175"/>
    </row>
    <row r="351" spans="14:19">
      <c r="N351" s="188"/>
      <c r="O351" s="175"/>
      <c r="P351" s="176"/>
      <c r="S351" s="175"/>
    </row>
    <row r="352" spans="14:19">
      <c r="N352" s="188"/>
      <c r="O352" s="178"/>
    </row>
  </sheetData>
  <mergeCells count="12">
    <mergeCell ref="B44:C44"/>
    <mergeCell ref="B42:C42"/>
    <mergeCell ref="F5:G5"/>
    <mergeCell ref="H5:I5"/>
    <mergeCell ref="B5:C5"/>
    <mergeCell ref="D5:E5"/>
    <mergeCell ref="B4:C4"/>
    <mergeCell ref="F4:I4"/>
    <mergeCell ref="D4:E4"/>
    <mergeCell ref="A3:I3"/>
    <mergeCell ref="B43:C43"/>
    <mergeCell ref="D41:I4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3"/>
  <dimension ref="A1:T371"/>
  <sheetViews>
    <sheetView showGridLines="0" topLeftCell="A26" zoomScaleNormal="100" zoomScaleSheetLayoutView="100" workbookViewId="0">
      <selection activeCell="H62" sqref="H62"/>
    </sheetView>
  </sheetViews>
  <sheetFormatPr defaultColWidth="9.140625" defaultRowHeight="12.75"/>
  <cols>
    <col min="1" max="1" width="11.42578125" style="45" customWidth="1"/>
    <col min="2" max="7" width="7.7109375" style="45" customWidth="1"/>
    <col min="8" max="9" width="5.7109375" style="45" customWidth="1"/>
    <col min="10" max="12" width="7.7109375" style="45" customWidth="1"/>
    <col min="13" max="13" width="9.140625" style="1361"/>
    <col min="14" max="15" width="9.140625" style="183"/>
    <col min="16" max="20" width="9.140625" style="1361"/>
    <col min="21" max="16384" width="9.140625" style="45"/>
  </cols>
  <sheetData>
    <row r="1" spans="1:20" s="9" customFormat="1" ht="18" customHeight="1">
      <c r="A1" s="1554" t="s">
        <v>378</v>
      </c>
      <c r="B1" s="1554"/>
      <c r="C1" s="1554"/>
      <c r="D1" s="1554"/>
      <c r="E1" s="1554"/>
      <c r="F1" s="1554"/>
      <c r="G1" s="1554"/>
      <c r="H1" s="1554"/>
      <c r="I1" s="1554"/>
      <c r="J1" s="1554"/>
      <c r="K1" s="1554"/>
      <c r="L1" s="1554"/>
      <c r="M1" s="1360"/>
      <c r="N1" s="378"/>
      <c r="O1" s="378"/>
      <c r="P1" s="1360"/>
      <c r="Q1" s="1360"/>
      <c r="R1" s="1360"/>
      <c r="S1" s="1360"/>
      <c r="T1" s="1360"/>
    </row>
    <row r="2" spans="1:20" ht="5.0999999999999996" customHeight="1"/>
    <row r="3" spans="1:20" ht="17.45" customHeight="1">
      <c r="A3" s="1660" t="str">
        <f>'6.1'!A6</f>
        <v>Období</v>
      </c>
      <c r="B3" s="1550" t="s">
        <v>218</v>
      </c>
      <c r="C3" s="1551"/>
      <c r="D3" s="1573"/>
      <c r="E3" s="1550" t="s">
        <v>219</v>
      </c>
      <c r="F3" s="1551"/>
      <c r="G3" s="1573"/>
      <c r="H3" s="1551" t="s">
        <v>431</v>
      </c>
      <c r="I3" s="1551"/>
      <c r="J3" s="1550" t="s">
        <v>220</v>
      </c>
      <c r="K3" s="1551"/>
      <c r="L3" s="1551"/>
    </row>
    <row r="4" spans="1:20" ht="15" customHeight="1">
      <c r="A4" s="1658"/>
      <c r="B4" s="1667"/>
      <c r="C4" s="1668"/>
      <c r="D4" s="1006" t="s">
        <v>208</v>
      </c>
      <c r="E4" s="1667"/>
      <c r="F4" s="1668"/>
      <c r="G4" s="1006" t="s">
        <v>208</v>
      </c>
      <c r="H4" s="1683"/>
      <c r="I4" s="1683"/>
      <c r="J4" s="1667"/>
      <c r="K4" s="1668"/>
      <c r="L4" s="1012" t="s">
        <v>208</v>
      </c>
    </row>
    <row r="5" spans="1:20" ht="16.149999999999999" customHeight="1">
      <c r="A5" s="1654"/>
      <c r="B5" s="1007" t="s">
        <v>109</v>
      </c>
      <c r="C5" s="685" t="s">
        <v>110</v>
      </c>
      <c r="D5" s="967" t="s">
        <v>221</v>
      </c>
      <c r="E5" s="1007" t="s">
        <v>109</v>
      </c>
      <c r="F5" s="685" t="s">
        <v>110</v>
      </c>
      <c r="G5" s="967" t="s">
        <v>221</v>
      </c>
      <c r="H5" s="1684"/>
      <c r="I5" s="1684"/>
      <c r="J5" s="1007" t="s">
        <v>109</v>
      </c>
      <c r="K5" s="685" t="s">
        <v>110</v>
      </c>
      <c r="L5" s="672" t="s">
        <v>221</v>
      </c>
    </row>
    <row r="6" spans="1:20" ht="15" customHeight="1">
      <c r="A6" s="600">
        <v>2016</v>
      </c>
      <c r="B6" s="1008">
        <v>49.288893022251862</v>
      </c>
      <c r="C6" s="897">
        <v>525.63792570967735</v>
      </c>
      <c r="D6" s="1009">
        <v>-8.8000000000000007</v>
      </c>
      <c r="E6" s="1008">
        <v>7.1494485742285718</v>
      </c>
      <c r="F6" s="897">
        <v>76.604392309677422</v>
      </c>
      <c r="G6" s="1009">
        <v>21</v>
      </c>
      <c r="H6" s="898">
        <v>6.8940831604722961</v>
      </c>
      <c r="I6" s="899" t="s">
        <v>222</v>
      </c>
      <c r="J6" s="1008">
        <v>22.555011567032395</v>
      </c>
      <c r="K6" s="897">
        <v>241.10154977377047</v>
      </c>
      <c r="L6" s="897">
        <v>9</v>
      </c>
      <c r="M6" s="1362"/>
      <c r="N6" s="34">
        <f>'6.5'!P6</f>
        <v>0.5</v>
      </c>
      <c r="O6" s="201">
        <f>'6.5'!O6</f>
        <v>31.286515078509296</v>
      </c>
    </row>
    <row r="7" spans="1:20" ht="15" customHeight="1">
      <c r="A7" s="606">
        <v>2017</v>
      </c>
      <c r="B7" s="1010">
        <v>54.886108595098101</v>
      </c>
      <c r="C7" s="894">
        <v>585.93818417870966</v>
      </c>
      <c r="D7" s="1011">
        <v>-11.5</v>
      </c>
      <c r="E7" s="1010">
        <v>7.2249207554083377</v>
      </c>
      <c r="F7" s="894">
        <v>77.011085225451623</v>
      </c>
      <c r="G7" s="1011">
        <v>22.7</v>
      </c>
      <c r="H7" s="895">
        <v>7.5967765534330836</v>
      </c>
      <c r="I7" s="896" t="s">
        <v>222</v>
      </c>
      <c r="J7" s="1010">
        <v>23.362966447723064</v>
      </c>
      <c r="K7" s="894">
        <v>249.30471706021859</v>
      </c>
      <c r="L7" s="894">
        <v>8.8000000000000007</v>
      </c>
      <c r="M7" s="1362"/>
      <c r="N7" s="34">
        <f>'6.5'!P7</f>
        <v>1.1000000000000001</v>
      </c>
      <c r="O7" s="201">
        <f>'6.5'!O7</f>
        <v>35.125016451967674</v>
      </c>
    </row>
    <row r="8" spans="1:20" ht="15" customHeight="1">
      <c r="A8" s="600">
        <v>2018</v>
      </c>
      <c r="B8" s="1008">
        <v>55.898593761343584</v>
      </c>
      <c r="C8" s="897">
        <v>596.21835162664274</v>
      </c>
      <c r="D8" s="1009">
        <v>-11.8</v>
      </c>
      <c r="E8" s="1008">
        <v>7.2741977688729067</v>
      </c>
      <c r="F8" s="897">
        <v>77.649389409829027</v>
      </c>
      <c r="G8" s="1009">
        <v>24.7</v>
      </c>
      <c r="H8" s="898">
        <v>7.6845028878015693</v>
      </c>
      <c r="I8" s="899" t="s">
        <v>222</v>
      </c>
      <c r="J8" s="1008">
        <v>22.418479986269201</v>
      </c>
      <c r="K8" s="897">
        <v>239.19527838476901</v>
      </c>
      <c r="L8" s="897">
        <v>9.9</v>
      </c>
      <c r="M8" s="1362"/>
      <c r="N8" s="34">
        <f>'6.5'!P8</f>
        <v>-0.6</v>
      </c>
      <c r="O8" s="201">
        <f>'6.5'!O8</f>
        <v>32.884814705555875</v>
      </c>
    </row>
    <row r="9" spans="1:20" ht="15" customHeight="1">
      <c r="A9" s="606">
        <v>2019</v>
      </c>
      <c r="B9" s="1010">
        <v>50.80354749922563</v>
      </c>
      <c r="C9" s="894">
        <v>543.10955680158054</v>
      </c>
      <c r="D9" s="1011">
        <v>-6.9</v>
      </c>
      <c r="E9" s="1010">
        <v>8.122681606990195</v>
      </c>
      <c r="F9" s="894">
        <v>86.54271345483906</v>
      </c>
      <c r="G9" s="1011">
        <v>22.4</v>
      </c>
      <c r="H9" s="895">
        <v>6.25452897913729</v>
      </c>
      <c r="I9" s="896" t="s">
        <v>222</v>
      </c>
      <c r="J9" s="1010">
        <v>23.46473828386079</v>
      </c>
      <c r="K9" s="894">
        <v>250.40447599780524</v>
      </c>
      <c r="L9" s="894">
        <v>9.8000000000000007</v>
      </c>
      <c r="M9" s="1362"/>
      <c r="N9" s="34">
        <f>'6.5'!P9</f>
        <v>-2.8</v>
      </c>
      <c r="O9" s="201">
        <f>'6.5'!O9</f>
        <v>32.024582675430182</v>
      </c>
    </row>
    <row r="10" spans="1:20" ht="15" customHeight="1">
      <c r="A10" s="600">
        <v>2020</v>
      </c>
      <c r="B10" s="1008">
        <v>47.306818891744392</v>
      </c>
      <c r="C10" s="897">
        <v>505.62823346823734</v>
      </c>
      <c r="D10" s="1009">
        <v>-3.1</v>
      </c>
      <c r="E10" s="1008">
        <v>8.6922619126193883</v>
      </c>
      <c r="F10" s="897">
        <v>93.069827102193557</v>
      </c>
      <c r="G10" s="1009">
        <v>21.3</v>
      </c>
      <c r="H10" s="898">
        <v>5.4424060580899614</v>
      </c>
      <c r="I10" s="899" t="s">
        <v>222</v>
      </c>
      <c r="J10" s="1008">
        <v>23.754697194593113</v>
      </c>
      <c r="K10" s="897">
        <v>253.80992172681246</v>
      </c>
      <c r="L10" s="897">
        <v>9.3390104966717846</v>
      </c>
      <c r="M10" s="1362"/>
      <c r="N10" s="34">
        <f>'6.5'!P10</f>
        <v>-2</v>
      </c>
      <c r="O10" s="201">
        <f>'6.5'!O10</f>
        <v>33.56337106020716</v>
      </c>
    </row>
    <row r="11" spans="1:20" ht="15" customHeight="1">
      <c r="A11" s="606">
        <v>2021</v>
      </c>
      <c r="B11" s="1010">
        <v>55.065441922179161</v>
      </c>
      <c r="C11" s="894">
        <v>588.37675065014275</v>
      </c>
      <c r="D11" s="1011">
        <v>-8.6</v>
      </c>
      <c r="E11" s="1010">
        <v>9.1882917687932117</v>
      </c>
      <c r="F11" s="894">
        <v>98.211240756333112</v>
      </c>
      <c r="G11" s="1011">
        <v>19.8</v>
      </c>
      <c r="H11" s="895">
        <v>5.9930010177954376</v>
      </c>
      <c r="I11" s="896" t="s">
        <v>222</v>
      </c>
      <c r="J11" s="1010">
        <v>25.845847248773403</v>
      </c>
      <c r="K11" s="894">
        <v>275.9930875716413</v>
      </c>
      <c r="L11" s="894">
        <v>8.2528539426523277</v>
      </c>
      <c r="M11" s="1362"/>
      <c r="N11" s="34">
        <f>'6.5'!P11</f>
        <v>2.1</v>
      </c>
      <c r="O11" s="201">
        <f>'6.5'!O11</f>
        <v>33.398078055863841</v>
      </c>
    </row>
    <row r="12" spans="1:20" ht="15" customHeight="1">
      <c r="A12" s="600">
        <v>2022</v>
      </c>
      <c r="B12" s="1008">
        <v>44.045334403713248</v>
      </c>
      <c r="C12" s="897">
        <v>470.5378870240645</v>
      </c>
      <c r="D12" s="1009">
        <v>-3.8</v>
      </c>
      <c r="E12" s="1008">
        <v>7.0903694354779025</v>
      </c>
      <c r="F12" s="897">
        <v>77.102303815870968</v>
      </c>
      <c r="G12" s="1009">
        <v>22</v>
      </c>
      <c r="H12" s="898">
        <v>6.2119942838697124</v>
      </c>
      <c r="I12" s="899" t="s">
        <v>222</v>
      </c>
      <c r="J12" s="1008">
        <v>20.667841872792586</v>
      </c>
      <c r="K12" s="897">
        <v>223.41561181599178</v>
      </c>
      <c r="L12" s="897">
        <v>9.426741551459294</v>
      </c>
      <c r="M12" s="1362"/>
      <c r="N12" s="34">
        <f>'6.5'!P12</f>
        <v>2</v>
      </c>
      <c r="O12" s="201">
        <f>'6.5'!O12</f>
        <v>33.29876703033591</v>
      </c>
    </row>
    <row r="13" spans="1:20" ht="15" customHeight="1">
      <c r="A13" s="606">
        <v>2023</v>
      </c>
      <c r="B13" s="1010">
        <v>41.449790897036067</v>
      </c>
      <c r="C13" s="894">
        <v>450.00564896425004</v>
      </c>
      <c r="D13" s="1011">
        <v>-6.1</v>
      </c>
      <c r="E13" s="1010">
        <v>6.47601912628335</v>
      </c>
      <c r="F13" s="894">
        <v>70.972730160806449</v>
      </c>
      <c r="G13" s="1011">
        <v>18.8</v>
      </c>
      <c r="H13" s="895">
        <v>6.4005047064807705</v>
      </c>
      <c r="I13" s="896" t="s">
        <v>222</v>
      </c>
      <c r="J13" s="1010">
        <v>18.516638889873942</v>
      </c>
      <c r="K13" s="894">
        <v>202.03410326606954</v>
      </c>
      <c r="L13" s="894">
        <v>9.8809274193548386</v>
      </c>
      <c r="M13" s="1362"/>
      <c r="N13" s="34">
        <f>'6.5'!P13</f>
        <v>1.3</v>
      </c>
      <c r="O13" s="201">
        <f>'6.5'!O13</f>
        <v>32.997424886654642</v>
      </c>
    </row>
    <row r="14" spans="1:20" ht="15" customHeight="1">
      <c r="A14" s="600">
        <v>2024</v>
      </c>
      <c r="B14" s="1008">
        <v>45.945931301432687</v>
      </c>
      <c r="C14" s="897">
        <v>500.71317266658065</v>
      </c>
      <c r="D14" s="1009">
        <v>-9.6</v>
      </c>
      <c r="E14" s="1008">
        <v>6.624757674992142</v>
      </c>
      <c r="F14" s="897">
        <v>72.328563872991396</v>
      </c>
      <c r="G14" s="1009">
        <v>21.8</v>
      </c>
      <c r="H14" s="898">
        <v>6.935488595284685</v>
      </c>
      <c r="I14" s="899" t="s">
        <v>222</v>
      </c>
      <c r="J14" s="1008">
        <v>18.488429466932502</v>
      </c>
      <c r="K14" s="897">
        <v>201.66524543034316</v>
      </c>
      <c r="L14" s="897">
        <v>10.457621607782896</v>
      </c>
      <c r="M14" s="1362"/>
      <c r="N14" s="34">
        <f>'6.5'!P14</f>
        <v>5.0999999999999996</v>
      </c>
      <c r="O14" s="201">
        <f>'6.5'!O14</f>
        <v>32.398381889438966</v>
      </c>
    </row>
    <row r="15" spans="1:20" ht="15" customHeight="1">
      <c r="A15" s="606">
        <v>2025</v>
      </c>
      <c r="B15" s="1010">
        <f>'6.5'!B20</f>
        <v>41.847308143966082</v>
      </c>
      <c r="C15" s="894">
        <f>'6.5'!C20</f>
        <v>454.18842264263617</v>
      </c>
      <c r="D15" s="894">
        <f>'6.5'!D20</f>
        <v>-5.9</v>
      </c>
      <c r="E15" s="1010">
        <f>'6.5'!H20</f>
        <v>6.6067509093122299</v>
      </c>
      <c r="F15" s="894">
        <f>'6.5'!I20</f>
        <v>72.575414079161348</v>
      </c>
      <c r="G15" s="1011">
        <f>'6.5'!J20</f>
        <v>19.399999999999999</v>
      </c>
      <c r="H15" s="895">
        <f>B15/E15</f>
        <v>6.3340223838289722</v>
      </c>
      <c r="I15" s="896" t="s">
        <v>222</v>
      </c>
      <c r="J15" s="1010">
        <v>19.746820792852013</v>
      </c>
      <c r="K15" s="894">
        <v>216.2628075240691</v>
      </c>
      <c r="L15" s="894">
        <v>8.9565911866359453</v>
      </c>
      <c r="N15" s="34">
        <f>'6.5'!P15</f>
        <v>-0.1</v>
      </c>
      <c r="O15" s="201">
        <f>'6.5'!O15</f>
        <v>34.699986867293276</v>
      </c>
    </row>
    <row r="16" spans="1:20" ht="4.5" customHeight="1">
      <c r="A16" s="620"/>
      <c r="B16" s="687"/>
      <c r="C16" s="687"/>
      <c r="D16" s="687"/>
      <c r="E16" s="687"/>
      <c r="F16" s="687"/>
      <c r="G16" s="688"/>
      <c r="H16" s="688"/>
      <c r="I16" s="688"/>
      <c r="J16" s="687"/>
      <c r="K16" s="687"/>
      <c r="L16" s="688"/>
      <c r="N16" s="34">
        <f>'6.5'!P16</f>
        <v>-1.1000000000000001</v>
      </c>
      <c r="O16" s="201">
        <f>'6.5'!O16</f>
        <v>31.476636097024191</v>
      </c>
    </row>
    <row r="17" spans="1:15" ht="12.95" customHeight="1">
      <c r="A17" s="620"/>
      <c r="B17" s="689"/>
      <c r="C17" s="690"/>
      <c r="D17" s="689"/>
      <c r="E17" s="689"/>
      <c r="F17" s="687"/>
      <c r="G17" s="687"/>
      <c r="H17" s="620"/>
      <c r="I17" s="620"/>
      <c r="J17" s="620"/>
      <c r="K17" s="620"/>
      <c r="L17" s="620"/>
      <c r="N17" s="34">
        <f>'6.5'!P17</f>
        <v>-2.1</v>
      </c>
      <c r="O17" s="201">
        <f>'6.5'!O17</f>
        <v>33.603262855864969</v>
      </c>
    </row>
    <row r="18" spans="1:15" ht="13.5">
      <c r="B18" s="28"/>
      <c r="N18" s="34">
        <f>'6.5'!P18</f>
        <v>-3.7</v>
      </c>
      <c r="O18" s="201">
        <f>'6.5'!O18</f>
        <v>39.573317805393529</v>
      </c>
    </row>
    <row r="19" spans="1:15" ht="13.5">
      <c r="B19" s="28"/>
      <c r="N19" s="34">
        <f>'6.5'!P19</f>
        <v>-2.7</v>
      </c>
      <c r="O19" s="201">
        <f>'6.5'!O19</f>
        <v>37.899730475737556</v>
      </c>
    </row>
    <row r="20" spans="1:15" ht="13.5">
      <c r="B20" s="28"/>
      <c r="C20" s="202"/>
      <c r="D20" s="203" t="str">
        <f>B3</f>
        <v>Maximální spotřeba plynu</v>
      </c>
      <c r="E20" s="202"/>
      <c r="F20" s="203"/>
      <c r="N20" s="34">
        <f>'6.5'!P20</f>
        <v>0.7</v>
      </c>
      <c r="O20" s="201">
        <f>'6.5'!O20</f>
        <v>38.270896583595992</v>
      </c>
    </row>
    <row r="21" spans="1:15" ht="13.5">
      <c r="B21" s="28"/>
      <c r="C21" s="202">
        <f t="shared" ref="C21:C30" si="0">A6</f>
        <v>2016</v>
      </c>
      <c r="D21" s="203">
        <f>B6</f>
        <v>49.288893022251862</v>
      </c>
      <c r="E21" s="203">
        <f>$D$23-D21</f>
        <v>6.6097007390917213</v>
      </c>
      <c r="F21" s="203"/>
      <c r="N21" s="34">
        <f>'6.5'!P21</f>
        <v>0.6</v>
      </c>
      <c r="O21" s="201">
        <f>'6.5'!O21</f>
        <v>36.883267708472943</v>
      </c>
    </row>
    <row r="22" spans="1:15" ht="13.5">
      <c r="B22" s="28"/>
      <c r="C22" s="202">
        <f t="shared" si="0"/>
        <v>2017</v>
      </c>
      <c r="D22" s="203">
        <f t="shared" ref="D22:D30" si="1">B7</f>
        <v>54.886108595098101</v>
      </c>
      <c r="E22" s="203">
        <f t="shared" ref="E22:E30" si="2">$D$23-D22</f>
        <v>1.012485166245483</v>
      </c>
      <c r="F22" s="203"/>
      <c r="N22" s="34">
        <f>'6.5'!P22</f>
        <v>-0.4</v>
      </c>
      <c r="O22" s="201">
        <f>'6.5'!O22</f>
        <v>37.484929657178199</v>
      </c>
    </row>
    <row r="23" spans="1:15" ht="13.5">
      <c r="B23" s="28"/>
      <c r="C23" s="202">
        <f t="shared" si="0"/>
        <v>2018</v>
      </c>
      <c r="D23" s="203">
        <f t="shared" si="1"/>
        <v>55.898593761343584</v>
      </c>
      <c r="E23" s="203">
        <f t="shared" si="2"/>
        <v>0</v>
      </c>
      <c r="F23" s="203"/>
      <c r="N23" s="34">
        <f>'6.5'!P23</f>
        <v>-1.3</v>
      </c>
      <c r="O23" s="201">
        <f>'6.5'!O23</f>
        <v>33.723518885732062</v>
      </c>
    </row>
    <row r="24" spans="1:15" ht="13.5">
      <c r="B24" s="28"/>
      <c r="C24" s="202">
        <f t="shared" si="0"/>
        <v>2019</v>
      </c>
      <c r="D24" s="203">
        <f t="shared" si="1"/>
        <v>50.80354749922563</v>
      </c>
      <c r="E24" s="203">
        <f t="shared" si="2"/>
        <v>5.095046262117954</v>
      </c>
      <c r="F24" s="203"/>
      <c r="N24" s="34">
        <f>'6.5'!P24</f>
        <v>-1.3</v>
      </c>
      <c r="O24" s="201">
        <f>'6.5'!O24</f>
        <v>34.548490946254951</v>
      </c>
    </row>
    <row r="25" spans="1:15" ht="13.5">
      <c r="B25" s="28"/>
      <c r="C25" s="202">
        <f t="shared" si="0"/>
        <v>2020</v>
      </c>
      <c r="D25" s="203">
        <f t="shared" si="1"/>
        <v>47.306818891744392</v>
      </c>
      <c r="E25" s="203">
        <f t="shared" si="2"/>
        <v>8.5917748695991918</v>
      </c>
      <c r="F25" s="203"/>
      <c r="N25" s="34">
        <f>'6.5'!P25</f>
        <v>-2.4</v>
      </c>
      <c r="O25" s="201">
        <f>'6.5'!O25</f>
        <v>40.962506503309157</v>
      </c>
    </row>
    <row r="26" spans="1:15" ht="13.5">
      <c r="B26" s="28"/>
      <c r="C26" s="202">
        <f t="shared" si="0"/>
        <v>2021</v>
      </c>
      <c r="D26" s="203">
        <f t="shared" si="1"/>
        <v>55.065441922179161</v>
      </c>
      <c r="E26" s="203">
        <f t="shared" si="2"/>
        <v>0.83315183916442237</v>
      </c>
      <c r="F26" s="203"/>
      <c r="N26" s="34">
        <f>'6.5'!P26</f>
        <v>-2.4</v>
      </c>
      <c r="O26" s="201">
        <f>'6.5'!O26</f>
        <v>39.631434257690003</v>
      </c>
    </row>
    <row r="27" spans="1:15" ht="13.5">
      <c r="B27" s="28"/>
      <c r="C27" s="202">
        <f t="shared" si="0"/>
        <v>2022</v>
      </c>
      <c r="D27" s="203">
        <f t="shared" si="1"/>
        <v>44.045334403713248</v>
      </c>
      <c r="E27" s="203">
        <f t="shared" si="2"/>
        <v>11.853259357630336</v>
      </c>
      <c r="F27" s="203"/>
      <c r="N27" s="34">
        <f>'6.5'!P27</f>
        <v>-2.6</v>
      </c>
      <c r="O27" s="201">
        <f>'6.5'!O27</f>
        <v>39.382124602597834</v>
      </c>
    </row>
    <row r="28" spans="1:15" ht="13.5">
      <c r="B28" s="28"/>
      <c r="C28" s="202">
        <f t="shared" si="0"/>
        <v>2023</v>
      </c>
      <c r="D28" s="203">
        <f t="shared" si="1"/>
        <v>41.449790897036067</v>
      </c>
      <c r="E28" s="203">
        <f t="shared" si="2"/>
        <v>14.448802864307517</v>
      </c>
      <c r="F28" s="203"/>
      <c r="N28" s="34">
        <f>'6.5'!P28</f>
        <v>1E-4</v>
      </c>
      <c r="O28" s="201">
        <f>'6.5'!O28</f>
        <v>35.212268189255582</v>
      </c>
    </row>
    <row r="29" spans="1:15" ht="13.5">
      <c r="B29" s="28"/>
      <c r="C29" s="202">
        <f t="shared" si="0"/>
        <v>2024</v>
      </c>
      <c r="D29" s="203">
        <f t="shared" si="1"/>
        <v>45.945931301432687</v>
      </c>
      <c r="E29" s="203">
        <f t="shared" si="2"/>
        <v>9.952662459910897</v>
      </c>
      <c r="F29" s="203"/>
      <c r="N29" s="34">
        <f>'6.5'!P29</f>
        <v>2.4</v>
      </c>
      <c r="O29" s="201">
        <f>'6.5'!O29</f>
        <v>32.145929073140543</v>
      </c>
    </row>
    <row r="30" spans="1:15" ht="13.5">
      <c r="B30" s="28"/>
      <c r="C30" s="202">
        <f t="shared" si="0"/>
        <v>2025</v>
      </c>
      <c r="D30" s="203">
        <f t="shared" si="1"/>
        <v>41.847308143966082</v>
      </c>
      <c r="E30" s="203">
        <f t="shared" si="2"/>
        <v>14.051285617377502</v>
      </c>
      <c r="F30" s="203"/>
      <c r="N30" s="34">
        <f>'6.5'!P30</f>
        <v>3.6</v>
      </c>
      <c r="O30" s="201">
        <f>'6.5'!O30</f>
        <v>26.770240453676056</v>
      </c>
    </row>
    <row r="31" spans="1:15" ht="13.5">
      <c r="B31" s="28"/>
      <c r="C31" s="202"/>
      <c r="D31" s="203"/>
      <c r="E31" s="203"/>
      <c r="F31" s="203"/>
      <c r="N31" s="34">
        <f>'6.5'!P31</f>
        <v>3.5</v>
      </c>
      <c r="O31" s="201">
        <f>'6.5'!O31</f>
        <v>27.182130772141999</v>
      </c>
    </row>
    <row r="32" spans="1:15" ht="13.5">
      <c r="B32" s="28"/>
      <c r="C32" s="202"/>
      <c r="D32" s="203"/>
      <c r="E32" s="203"/>
      <c r="F32" s="203"/>
      <c r="N32" s="34">
        <f>'6.5'!P32</f>
        <v>5.0999999999999996</v>
      </c>
      <c r="O32" s="201">
        <f>'6.5'!O32</f>
        <v>28.706724022596706</v>
      </c>
    </row>
    <row r="33" spans="2:15" ht="13.5">
      <c r="B33" s="28"/>
      <c r="C33" s="202"/>
      <c r="D33" s="203"/>
      <c r="E33" s="203"/>
      <c r="F33" s="203"/>
      <c r="N33" s="34">
        <f>'6.5'!P33</f>
        <v>5</v>
      </c>
      <c r="O33" s="201">
        <f>'6.5'!O33</f>
        <v>28.193773643706795</v>
      </c>
    </row>
    <row r="34" spans="2:15" ht="13.5">
      <c r="C34" s="202"/>
      <c r="D34" s="203"/>
      <c r="E34" s="203"/>
      <c r="F34" s="203"/>
      <c r="N34" s="34">
        <f>'6.5'!P34</f>
        <v>3.7</v>
      </c>
      <c r="O34" s="201">
        <f>'6.5'!O34</f>
        <v>28.71228191951192</v>
      </c>
    </row>
    <row r="35" spans="2:15" ht="13.5">
      <c r="C35" s="202"/>
      <c r="D35" s="203"/>
      <c r="E35" s="203"/>
      <c r="F35" s="203"/>
      <c r="N35" s="34">
        <f>'6.5'!P35</f>
        <v>2.4</v>
      </c>
      <c r="O35" s="201">
        <f>'6.5'!O35</f>
        <v>30.960566468337472</v>
      </c>
    </row>
    <row r="36" spans="2:15" ht="13.5">
      <c r="C36" s="202"/>
      <c r="D36" s="203"/>
      <c r="E36" s="203"/>
      <c r="F36" s="203"/>
      <c r="N36" s="34">
        <f>'6.5'!P36</f>
        <v>0.6</v>
      </c>
      <c r="O36" s="201">
        <f>'6.5'!O36</f>
        <v>31.122176246780718</v>
      </c>
    </row>
    <row r="37" spans="2:15" ht="13.5">
      <c r="C37" s="202"/>
      <c r="D37" s="203"/>
      <c r="E37" s="203"/>
      <c r="F37" s="203"/>
      <c r="N37" s="34">
        <f>'6.5'!P37</f>
        <v>-1</v>
      </c>
      <c r="O37" s="201">
        <f>'6.5'!O37</f>
        <v>29.772477812644489</v>
      </c>
    </row>
    <row r="38" spans="2:15" ht="13.5">
      <c r="C38" s="202"/>
      <c r="D38" s="203"/>
      <c r="E38" s="203"/>
      <c r="F38" s="203"/>
      <c r="N38" s="34">
        <f>'6.5'!P38</f>
        <v>-1.8</v>
      </c>
      <c r="O38" s="201">
        <f>'6.5'!O38</f>
        <v>32.079172817446739</v>
      </c>
    </row>
    <row r="39" spans="2:15" ht="13.5">
      <c r="C39" s="202"/>
      <c r="D39" s="203"/>
      <c r="E39" s="203"/>
      <c r="F39" s="203"/>
      <c r="N39" s="34">
        <f>'6.5'!P39</f>
        <v>-2.8</v>
      </c>
      <c r="O39" s="201">
        <f>'6.5'!O39</f>
        <v>37.775755256108809</v>
      </c>
    </row>
    <row r="40" spans="2:15" ht="13.5">
      <c r="C40" s="202"/>
      <c r="D40" s="203"/>
      <c r="E40" s="203"/>
      <c r="F40" s="203"/>
      <c r="N40" s="34">
        <f>'6.5'!P40</f>
        <v>-2.6</v>
      </c>
      <c r="O40" s="201">
        <f>'6.5'!O40</f>
        <v>36.798349986493065</v>
      </c>
    </row>
    <row r="41" spans="2:15" ht="13.5">
      <c r="C41" s="202"/>
      <c r="D41" s="203"/>
      <c r="E41" s="203"/>
      <c r="F41" s="203"/>
      <c r="N41" s="34">
        <f>'6.5'!P41</f>
        <v>-0.2</v>
      </c>
      <c r="O41" s="201">
        <f>'6.5'!O41</f>
        <v>36.446066888224053</v>
      </c>
    </row>
    <row r="42" spans="2:15" ht="13.5">
      <c r="C42" s="202"/>
      <c r="D42" s="203"/>
      <c r="E42" s="203"/>
      <c r="F42" s="203"/>
      <c r="N42" s="34">
        <f>'6.5'!P42</f>
        <v>1.1000000000000001</v>
      </c>
      <c r="O42" s="201">
        <f>'6.5'!O42</f>
        <v>35.526562704046441</v>
      </c>
    </row>
    <row r="43" spans="2:15" ht="13.5">
      <c r="N43" s="34">
        <f>'6.5'!P43</f>
        <v>1</v>
      </c>
      <c r="O43" s="201">
        <f>'6.5'!O43</f>
        <v>32.525441766789861</v>
      </c>
    </row>
    <row r="44" spans="2:15" ht="13.5">
      <c r="N44" s="34">
        <f>'6.5'!P44</f>
        <v>0.4</v>
      </c>
      <c r="O44" s="201">
        <f>'6.5'!O44</f>
        <v>29.510042640038652</v>
      </c>
    </row>
    <row r="45" spans="2:15" ht="13.5">
      <c r="N45" s="34">
        <f>'6.5'!P45</f>
        <v>-0.2</v>
      </c>
      <c r="O45" s="201">
        <f>'6.5'!O45</f>
        <v>30.237283613354894</v>
      </c>
    </row>
    <row r="46" spans="2:15" ht="13.5">
      <c r="N46" s="34">
        <f>'6.5'!P46</f>
        <v>0.2</v>
      </c>
      <c r="O46" s="201">
        <f>'6.5'!O46</f>
        <v>32.973866900991254</v>
      </c>
    </row>
    <row r="47" spans="2:15" ht="13.5">
      <c r="N47" s="34">
        <f>'6.5'!P47</f>
        <v>0.1</v>
      </c>
      <c r="O47" s="201">
        <f>'6.5'!O47</f>
        <v>33.377464774745874</v>
      </c>
    </row>
    <row r="48" spans="2:15" ht="13.5">
      <c r="N48" s="34">
        <f>'6.5'!P48</f>
        <v>-0.7</v>
      </c>
      <c r="O48" s="201">
        <f>'6.5'!O48</f>
        <v>37.348388633904335</v>
      </c>
    </row>
    <row r="49" spans="14:15" ht="13.5">
      <c r="N49" s="34">
        <f>'6.5'!P49</f>
        <v>-0.4</v>
      </c>
      <c r="O49" s="201">
        <f>'6.5'!O49</f>
        <v>38.143778911142363</v>
      </c>
    </row>
    <row r="50" spans="14:15" ht="13.5">
      <c r="N50" s="34">
        <f>'6.5'!P50</f>
        <v>-2.9</v>
      </c>
      <c r="O50" s="201">
        <f>'6.5'!O50</f>
        <v>39.975220266892222</v>
      </c>
    </row>
    <row r="51" spans="14:15" ht="13.5">
      <c r="N51" s="34">
        <f>'6.5'!P51</f>
        <v>-4.0999999999999996</v>
      </c>
      <c r="O51" s="201">
        <f>'6.5'!O51</f>
        <v>35.820157896976575</v>
      </c>
    </row>
    <row r="52" spans="14:15" ht="13.5">
      <c r="N52" s="34">
        <f>'6.5'!P52</f>
        <v>-5.5</v>
      </c>
      <c r="O52" s="201">
        <f>'6.5'!O52</f>
        <v>36.790948436273609</v>
      </c>
    </row>
    <row r="53" spans="14:15" ht="13.5">
      <c r="N53" s="34">
        <f>'6.5'!P53</f>
        <v>-5.9</v>
      </c>
      <c r="O53" s="201">
        <f>'6.5'!O53</f>
        <v>41.847308143966082</v>
      </c>
    </row>
    <row r="54" spans="14:15" ht="13.5">
      <c r="N54" s="34">
        <f>'6.5'!P54</f>
        <v>-6.8</v>
      </c>
      <c r="O54" s="201">
        <f>'6.5'!O54</f>
        <v>40.640749095421249</v>
      </c>
    </row>
    <row r="55" spans="14:15" ht="13.5">
      <c r="N55" s="34">
        <f>'6.5'!P55</f>
        <v>-6.1</v>
      </c>
      <c r="O55" s="201">
        <f>'6.5'!O55</f>
        <v>39.509485535436966</v>
      </c>
    </row>
    <row r="56" spans="14:15" ht="13.5">
      <c r="N56" s="34">
        <f>'6.5'!P56</f>
        <v>-3.7</v>
      </c>
      <c r="O56" s="201">
        <f>'6.5'!O56</f>
        <v>37.433854241254139</v>
      </c>
    </row>
    <row r="57" spans="14:15" ht="13.5">
      <c r="N57" s="34">
        <f>'6.5'!P57</f>
        <v>-0.1</v>
      </c>
      <c r="O57" s="201">
        <f>'6.5'!O57</f>
        <v>34.966632374208018</v>
      </c>
    </row>
    <row r="58" spans="14:15" ht="13.5">
      <c r="N58" s="34">
        <f>'6.5'!P58</f>
        <v>1E-3</v>
      </c>
      <c r="O58" s="201">
        <f>'6.5'!O58</f>
        <v>29.732130984107979</v>
      </c>
    </row>
    <row r="59" spans="14:15" ht="13.5">
      <c r="N59" s="34">
        <f>'6.5'!P59</f>
        <v>1.6</v>
      </c>
      <c r="O59" s="201">
        <f>'6.5'!O59</f>
        <v>30.614544278360835</v>
      </c>
    </row>
    <row r="60" spans="14:15" ht="13.5">
      <c r="N60" s="34">
        <f>'6.5'!P60</f>
        <v>3.5</v>
      </c>
      <c r="O60" s="201">
        <f>'6.5'!O60</f>
        <v>29.76866713343744</v>
      </c>
    </row>
    <row r="61" spans="14:15" ht="13.5">
      <c r="N61" s="34">
        <f>'6.5'!P61</f>
        <v>4.2</v>
      </c>
      <c r="O61" s="201">
        <f>'6.5'!O61</f>
        <v>31.677703505821974</v>
      </c>
    </row>
    <row r="62" spans="14:15" ht="13.5">
      <c r="N62" s="34">
        <f>'6.5'!P62</f>
        <v>4.7</v>
      </c>
      <c r="O62" s="201">
        <f>'6.5'!O62</f>
        <v>30.294678819188327</v>
      </c>
    </row>
    <row r="63" spans="14:15" ht="13.5">
      <c r="N63" s="34">
        <f>'6.5'!P63</f>
        <v>4</v>
      </c>
      <c r="O63" s="201">
        <f>'6.5'!O63</f>
        <v>30.338803945207555</v>
      </c>
    </row>
    <row r="64" spans="14:15" ht="13.5">
      <c r="N64" s="34">
        <f>'6.5'!P64</f>
        <v>1.7</v>
      </c>
      <c r="O64" s="201">
        <f>'6.5'!O64</f>
        <v>30.012229479500064</v>
      </c>
    </row>
    <row r="65" spans="14:15" ht="13.5">
      <c r="N65" s="34">
        <f>'6.5'!P65</f>
        <v>1.3</v>
      </c>
      <c r="O65" s="201">
        <f>'6.5'!O65</f>
        <v>26.290572331429527</v>
      </c>
    </row>
    <row r="66" spans="14:15" ht="13.5">
      <c r="N66" s="34">
        <f>'6.5'!P66</f>
        <v>0.9</v>
      </c>
      <c r="O66" s="201">
        <f>'6.5'!O66</f>
        <v>26.253257024196877</v>
      </c>
    </row>
    <row r="67" spans="14:15" ht="13.5">
      <c r="N67" s="34">
        <f>'6.5'!P67</f>
        <v>1.3</v>
      </c>
      <c r="O67" s="201">
        <f>'6.5'!O67</f>
        <v>30.028865641190613</v>
      </c>
    </row>
    <row r="68" spans="14:15" ht="13.5">
      <c r="N68" s="34">
        <f>'6.5'!P68</f>
        <v>2</v>
      </c>
      <c r="O68" s="201">
        <f>'6.5'!O68</f>
        <v>29.200273325671048</v>
      </c>
    </row>
    <row r="69" spans="14:15" ht="13.5">
      <c r="N69" s="34">
        <f>'6.5'!P69</f>
        <v>4.5</v>
      </c>
      <c r="O69" s="201">
        <f>'6.5'!O69</f>
        <v>26.008802977808283</v>
      </c>
    </row>
    <row r="70" spans="14:15" ht="13.5">
      <c r="N70" s="34">
        <f>'6.5'!P70</f>
        <v>7</v>
      </c>
      <c r="O70" s="201">
        <f>'6.5'!O70</f>
        <v>23.738737102812539</v>
      </c>
    </row>
    <row r="71" spans="14:15" ht="13.5">
      <c r="N71" s="34">
        <f>'6.5'!P71</f>
        <v>6.8</v>
      </c>
      <c r="O71" s="201">
        <f>'6.5'!O71</f>
        <v>23.820659147286673</v>
      </c>
    </row>
    <row r="72" spans="14:15" ht="13.5">
      <c r="N72" s="34">
        <f>'6.5'!P72</f>
        <v>7.4</v>
      </c>
      <c r="O72" s="201">
        <f>'6.5'!O72</f>
        <v>19.143703880731113</v>
      </c>
    </row>
    <row r="73" spans="14:15" ht="13.5">
      <c r="N73" s="34">
        <f>'6.5'!P73</f>
        <v>9.1999999999999993</v>
      </c>
      <c r="O73" s="201">
        <f>'6.5'!O73</f>
        <v>19.851779212528719</v>
      </c>
    </row>
    <row r="74" spans="14:15" ht="13.5">
      <c r="N74" s="34">
        <f>'6.5'!P74</f>
        <v>9.4</v>
      </c>
      <c r="O74" s="201">
        <f>'6.5'!O74</f>
        <v>21.603813875988532</v>
      </c>
    </row>
    <row r="75" spans="14:15" ht="13.5">
      <c r="N75" s="34">
        <f>'6.5'!P75</f>
        <v>7.7</v>
      </c>
      <c r="O75" s="201">
        <f>'6.5'!O75</f>
        <v>23.16460233561191</v>
      </c>
    </row>
    <row r="76" spans="14:15" ht="13.5">
      <c r="N76" s="34">
        <f>'6.5'!P76</f>
        <v>7</v>
      </c>
      <c r="O76" s="201">
        <f>'6.5'!O76</f>
        <v>24.136451609134017</v>
      </c>
    </row>
    <row r="77" spans="14:15" ht="13.5">
      <c r="N77" s="34">
        <f>'6.5'!P77</f>
        <v>3.4</v>
      </c>
      <c r="O77" s="201">
        <f>'6.5'!O77</f>
        <v>27.467327344684072</v>
      </c>
    </row>
    <row r="78" spans="14:15" ht="13.5">
      <c r="N78" s="34">
        <f>'6.5'!P78</f>
        <v>2.7</v>
      </c>
      <c r="O78" s="201">
        <f>'6.5'!O78</f>
        <v>28.256932491010058</v>
      </c>
    </row>
    <row r="79" spans="14:15" ht="13.5">
      <c r="N79" s="34">
        <f>'6.5'!P79</f>
        <v>2.2999999999999998</v>
      </c>
      <c r="O79" s="201">
        <f>'6.5'!O79</f>
        <v>24.532149704167001</v>
      </c>
    </row>
    <row r="80" spans="14:15" ht="13.5">
      <c r="N80" s="34">
        <f>'6.5'!P80</f>
        <v>1.5</v>
      </c>
      <c r="O80" s="201">
        <f>'6.5'!O80</f>
        <v>24.764177741151272</v>
      </c>
    </row>
    <row r="81" spans="14:15" ht="13.5">
      <c r="N81" s="34">
        <f>'6.5'!P81</f>
        <v>-1</v>
      </c>
      <c r="O81" s="201">
        <f>'6.5'!O81</f>
        <v>31.623828156839046</v>
      </c>
    </row>
    <row r="82" spans="14:15" ht="13.5">
      <c r="N82" s="34">
        <f>'6.5'!P82</f>
        <v>-1.3</v>
      </c>
      <c r="O82" s="201">
        <f>'6.5'!O82</f>
        <v>30.957670610159962</v>
      </c>
    </row>
    <row r="83" spans="14:15" ht="13.5">
      <c r="N83" s="34">
        <f>'6.5'!P83</f>
        <v>2.1</v>
      </c>
      <c r="O83" s="201">
        <f>'6.5'!O83</f>
        <v>29.091718191177325</v>
      </c>
    </row>
    <row r="84" spans="14:15" ht="13.5">
      <c r="N84" s="34">
        <f>'6.5'!P84</f>
        <v>4.5999999999999996</v>
      </c>
      <c r="O84" s="201">
        <f>'6.5'!O84</f>
        <v>27.09935698458251</v>
      </c>
    </row>
    <row r="85" spans="14:15" ht="13.5">
      <c r="N85" s="34">
        <f>'6.5'!P85</f>
        <v>7.4</v>
      </c>
      <c r="O85" s="201">
        <f>'6.5'!O85</f>
        <v>23.046767125166358</v>
      </c>
    </row>
    <row r="86" spans="14:15" ht="13.5">
      <c r="N86" s="34">
        <f>'6.5'!P86</f>
        <v>8.6999999999999993</v>
      </c>
      <c r="O86" s="201">
        <f>'6.5'!O86</f>
        <v>18.169857122668155</v>
      </c>
    </row>
    <row r="87" spans="14:15" ht="13.5">
      <c r="N87" s="34">
        <f>'6.5'!P87</f>
        <v>8.5</v>
      </c>
      <c r="O87" s="201">
        <f>'6.5'!O87</f>
        <v>20.905439373833165</v>
      </c>
    </row>
    <row r="88" spans="14:15" ht="13.5">
      <c r="N88" s="34">
        <f>'6.5'!P88</f>
        <v>8.6</v>
      </c>
      <c r="O88" s="201">
        <f>'6.5'!O88</f>
        <v>23.880402211434184</v>
      </c>
    </row>
    <row r="89" spans="14:15" ht="13.5">
      <c r="N89" s="34">
        <f>'6.5'!P89</f>
        <v>8</v>
      </c>
      <c r="O89" s="201">
        <f>'6.5'!O89</f>
        <v>21.609482808855095</v>
      </c>
    </row>
    <row r="90" spans="14:15" ht="13.5">
      <c r="N90" s="34">
        <f>'6.5'!P90</f>
        <v>6.8</v>
      </c>
      <c r="O90" s="201">
        <f>'6.5'!O90</f>
        <v>23.262298723094574</v>
      </c>
    </row>
    <row r="91" spans="14:15" ht="13.5">
      <c r="N91" s="34">
        <f>'6.5'!P91</f>
        <v>6.3</v>
      </c>
      <c r="O91" s="201">
        <f>'6.5'!O91</f>
        <v>22.991116004793909</v>
      </c>
    </row>
    <row r="92" spans="14:15" ht="13.5">
      <c r="N92" s="34">
        <f>'6.5'!P92</f>
        <v>7.7</v>
      </c>
      <c r="O92" s="201">
        <f>'6.5'!O92</f>
        <v>20.761936909667877</v>
      </c>
    </row>
    <row r="93" spans="14:15" ht="13.5">
      <c r="N93" s="34">
        <f>'6.5'!P93</f>
        <v>9.4</v>
      </c>
      <c r="O93" s="201">
        <f>'6.5'!O93</f>
        <v>17.261510912017279</v>
      </c>
    </row>
    <row r="94" spans="14:15" ht="13.5">
      <c r="N94" s="34">
        <f>'6.5'!P94</f>
        <v>7.4</v>
      </c>
      <c r="O94" s="201">
        <f>'6.5'!O94</f>
        <v>18.200649718127451</v>
      </c>
    </row>
    <row r="95" spans="14:15" ht="13.5">
      <c r="N95" s="34">
        <f>'6.5'!P95</f>
        <v>5.4</v>
      </c>
      <c r="O95" s="201">
        <f>'6.5'!O95</f>
        <v>23.871294237848847</v>
      </c>
    </row>
    <row r="96" spans="14:15" ht="13.5">
      <c r="N96" s="34">
        <f>'6.5'!P96</f>
        <v>6.4</v>
      </c>
      <c r="O96" s="201">
        <f>'6.5'!O96</f>
        <v>23.56884792983772</v>
      </c>
    </row>
    <row r="97" spans="14:15" ht="13.5">
      <c r="N97" s="34">
        <f>'6.5'!P97</f>
        <v>8.1</v>
      </c>
      <c r="O97" s="201">
        <f>'6.5'!O97</f>
        <v>20.787147522665521</v>
      </c>
    </row>
    <row r="98" spans="14:15" ht="13.5">
      <c r="N98" s="34">
        <f>'6.5'!P98</f>
        <v>9.4</v>
      </c>
      <c r="O98" s="201">
        <f>'6.5'!O98</f>
        <v>20.739058670171605</v>
      </c>
    </row>
    <row r="99" spans="14:15" ht="13.5">
      <c r="N99" s="34">
        <f>'6.5'!P99</f>
        <v>10.3</v>
      </c>
      <c r="O99" s="201">
        <f>'6.5'!O99</f>
        <v>17.808654175025087</v>
      </c>
    </row>
    <row r="100" spans="14:15" ht="13.5">
      <c r="N100" s="34">
        <f>'6.5'!P100</f>
        <v>6.2</v>
      </c>
      <c r="O100" s="201">
        <f>'6.5'!O100</f>
        <v>17.283253105261771</v>
      </c>
    </row>
    <row r="101" spans="14:15" ht="13.5">
      <c r="N101" s="34">
        <f>'6.5'!P101</f>
        <v>0.6</v>
      </c>
      <c r="O101" s="201">
        <f>'6.5'!O101</f>
        <v>23.223894603728894</v>
      </c>
    </row>
    <row r="102" spans="14:15" ht="13.5">
      <c r="N102" s="34">
        <f>'6.5'!P102</f>
        <v>3.4</v>
      </c>
      <c r="O102" s="201">
        <f>'6.5'!O102</f>
        <v>27.233046081407405</v>
      </c>
    </row>
    <row r="103" spans="14:15" ht="13.5">
      <c r="N103" s="34">
        <f>'6.5'!P103</f>
        <v>4.8</v>
      </c>
      <c r="O103" s="201">
        <f>'6.5'!O103</f>
        <v>26.054847012063433</v>
      </c>
    </row>
    <row r="104" spans="14:15" ht="13.5">
      <c r="N104" s="34">
        <f>'6.5'!P104</f>
        <v>6.6</v>
      </c>
      <c r="O104" s="201">
        <f>'6.5'!O104</f>
        <v>22.953972416891126</v>
      </c>
    </row>
    <row r="105" spans="14:15" ht="13.5">
      <c r="N105" s="34">
        <f>'6.5'!P105</f>
        <v>6.2</v>
      </c>
      <c r="O105" s="201">
        <f>'6.5'!O105</f>
        <v>23.06278284053375</v>
      </c>
    </row>
    <row r="106" spans="14:15" ht="13.5">
      <c r="N106" s="34">
        <f>'6.5'!P106</f>
        <v>9.9</v>
      </c>
      <c r="O106" s="201">
        <f>'6.5'!O106</f>
        <v>20.842265911012753</v>
      </c>
    </row>
    <row r="107" spans="14:15" ht="13.5">
      <c r="N107" s="34">
        <f>'6.5'!P107</f>
        <v>10.9</v>
      </c>
      <c r="O107" s="201">
        <f>'6.5'!O107</f>
        <v>14.458529028191842</v>
      </c>
    </row>
    <row r="108" spans="14:15" ht="13.5">
      <c r="N108" s="34">
        <f>'6.5'!P108</f>
        <v>12.8</v>
      </c>
      <c r="O108" s="201">
        <f>'6.5'!O108</f>
        <v>14.356514676000883</v>
      </c>
    </row>
    <row r="109" spans="14:15" ht="13.5">
      <c r="N109" s="34">
        <f>'6.5'!P109</f>
        <v>15</v>
      </c>
      <c r="O109" s="201">
        <f>'6.5'!O109</f>
        <v>15.280594315714534</v>
      </c>
    </row>
    <row r="110" spans="14:15" ht="13.5">
      <c r="N110" s="34">
        <f>'6.5'!P110</f>
        <v>13.6</v>
      </c>
      <c r="O110" s="201">
        <f>'6.5'!O110</f>
        <v>15.508295382551172</v>
      </c>
    </row>
    <row r="111" spans="14:15" ht="13.5">
      <c r="N111" s="34">
        <f>'6.5'!P111</f>
        <v>17.600000000000001</v>
      </c>
      <c r="O111" s="201">
        <f>'6.5'!O111</f>
        <v>13.387408374039776</v>
      </c>
    </row>
    <row r="112" spans="14:15" ht="13.5">
      <c r="N112" s="34">
        <f>'6.5'!P112</f>
        <v>19</v>
      </c>
      <c r="O112" s="201">
        <f>'6.5'!O112</f>
        <v>11.855429748502226</v>
      </c>
    </row>
    <row r="113" spans="14:15" ht="13.5">
      <c r="N113" s="34">
        <f>'6.5'!P113</f>
        <v>10</v>
      </c>
      <c r="O113" s="201">
        <f>'6.5'!O113</f>
        <v>12.50413610748844</v>
      </c>
    </row>
    <row r="114" spans="14:15" ht="13.5">
      <c r="N114" s="34">
        <f>'6.5'!P114</f>
        <v>9.9</v>
      </c>
      <c r="O114" s="201">
        <f>'6.5'!O114</f>
        <v>12.147837691997735</v>
      </c>
    </row>
    <row r="115" spans="14:15" ht="13.5">
      <c r="N115" s="34">
        <f>'6.5'!P115</f>
        <v>13.6</v>
      </c>
      <c r="O115" s="201">
        <f>'6.5'!O115</f>
        <v>11.138471842838621</v>
      </c>
    </row>
    <row r="116" spans="14:15" ht="13.5">
      <c r="N116" s="34">
        <f>'6.5'!P116</f>
        <v>13.1</v>
      </c>
      <c r="O116" s="201">
        <f>'6.5'!O116</f>
        <v>12.237123170341901</v>
      </c>
    </row>
    <row r="117" spans="14:15" ht="13.5">
      <c r="N117" s="34">
        <f>'6.5'!P117</f>
        <v>13.1</v>
      </c>
      <c r="O117" s="201">
        <f>'6.5'!O117</f>
        <v>14.890666040871588</v>
      </c>
    </row>
    <row r="118" spans="14:15" ht="13.5">
      <c r="N118" s="34">
        <f>'6.5'!P118</f>
        <v>13.9</v>
      </c>
      <c r="O118" s="201">
        <f>'6.5'!O118</f>
        <v>14.408697697293945</v>
      </c>
    </row>
    <row r="119" spans="14:15" ht="13.5">
      <c r="N119" s="34">
        <f>'6.5'!P119</f>
        <v>12</v>
      </c>
      <c r="O119" s="201">
        <f>'6.5'!O119</f>
        <v>14.518485447643672</v>
      </c>
    </row>
    <row r="120" spans="14:15" ht="13.5">
      <c r="N120" s="34">
        <f>'6.5'!P120</f>
        <v>9.1</v>
      </c>
      <c r="O120" s="201">
        <f>'6.5'!O120</f>
        <v>15.302248454936304</v>
      </c>
    </row>
    <row r="121" spans="14:15" ht="13.5">
      <c r="N121" s="34">
        <f>'6.5'!P121</f>
        <v>9.1999999999999993</v>
      </c>
      <c r="O121" s="201">
        <f>'6.5'!O121</f>
        <v>12.023580705424262</v>
      </c>
    </row>
    <row r="122" spans="14:15" ht="13.5">
      <c r="N122" s="34">
        <f>'6.5'!P122</f>
        <v>9.3000000000000007</v>
      </c>
      <c r="O122" s="201">
        <f>'6.5'!O122</f>
        <v>13.433836124739576</v>
      </c>
    </row>
    <row r="123" spans="14:15" ht="13.5">
      <c r="N123" s="34">
        <f>'6.5'!P123</f>
        <v>12.3</v>
      </c>
      <c r="O123" s="201">
        <f>'6.5'!O123</f>
        <v>15.364581439325134</v>
      </c>
    </row>
    <row r="124" spans="14:15" ht="13.5">
      <c r="N124" s="34">
        <f>'6.5'!P124</f>
        <v>13.8</v>
      </c>
      <c r="O124" s="201">
        <f>'6.5'!O124</f>
        <v>14.355878512725088</v>
      </c>
    </row>
    <row r="125" spans="14:15" ht="13.5">
      <c r="N125" s="34">
        <f>'6.5'!P125</f>
        <v>14.7</v>
      </c>
      <c r="O125" s="201">
        <f>'6.5'!O125</f>
        <v>12.168099103167151</v>
      </c>
    </row>
    <row r="126" spans="14:15" ht="13.5">
      <c r="N126" s="34">
        <f>'6.5'!P126</f>
        <v>15.3</v>
      </c>
      <c r="O126" s="201">
        <f>'6.5'!O126</f>
        <v>10.162362811378994</v>
      </c>
    </row>
    <row r="127" spans="14:15" ht="13.5">
      <c r="N127" s="34">
        <f>'6.5'!P127</f>
        <v>17.600000000000001</v>
      </c>
      <c r="O127" s="201">
        <f>'6.5'!O127</f>
        <v>10.560489069104094</v>
      </c>
    </row>
    <row r="128" spans="14:15" ht="13.5">
      <c r="N128" s="34">
        <f>'6.5'!P128</f>
        <v>16.8</v>
      </c>
      <c r="O128" s="201">
        <f>'6.5'!O128</f>
        <v>7.9336316601445018</v>
      </c>
    </row>
    <row r="129" spans="14:15" ht="13.5">
      <c r="N129" s="34">
        <f>'6.5'!P129</f>
        <v>10.199999999999999</v>
      </c>
      <c r="O129" s="201">
        <f>'6.5'!O129</f>
        <v>10.146051452838078</v>
      </c>
    </row>
    <row r="130" spans="14:15" ht="13.5">
      <c r="N130" s="34">
        <f>'6.5'!P130</f>
        <v>7.8</v>
      </c>
      <c r="O130" s="201">
        <f>'6.5'!O130</f>
        <v>14.785518916035119</v>
      </c>
    </row>
    <row r="131" spans="14:15" ht="13.5">
      <c r="N131" s="34">
        <f>'6.5'!P131</f>
        <v>7.8</v>
      </c>
      <c r="O131" s="201">
        <f>'6.5'!O131</f>
        <v>16.799849990405502</v>
      </c>
    </row>
    <row r="132" spans="14:15" ht="13.5">
      <c r="N132" s="34">
        <f>'6.5'!P132</f>
        <v>9.5</v>
      </c>
      <c r="O132" s="201">
        <f>'6.5'!O132</f>
        <v>16.420175235984637</v>
      </c>
    </row>
    <row r="133" spans="14:15" ht="13.5">
      <c r="N133" s="34">
        <f>'6.5'!P133</f>
        <v>7.6</v>
      </c>
      <c r="O133" s="201">
        <f>'6.5'!O133</f>
        <v>16.030389889073643</v>
      </c>
    </row>
    <row r="134" spans="14:15" ht="13.5">
      <c r="N134" s="34">
        <f>'6.5'!P134</f>
        <v>7.1</v>
      </c>
      <c r="O134" s="201">
        <f>'6.5'!O134</f>
        <v>14.747229805456751</v>
      </c>
    </row>
    <row r="135" spans="14:15" ht="13.5">
      <c r="N135" s="34">
        <f>'6.5'!P135</f>
        <v>11.2</v>
      </c>
      <c r="O135" s="201">
        <f>'6.5'!O135</f>
        <v>11.774694448638295</v>
      </c>
    </row>
    <row r="136" spans="14:15" ht="13.5">
      <c r="N136" s="34">
        <f>'6.5'!P136</f>
        <v>10.199999999999999</v>
      </c>
      <c r="O136" s="201">
        <f>'6.5'!O136</f>
        <v>12.174939241313652</v>
      </c>
    </row>
    <row r="137" spans="14:15" ht="13.5">
      <c r="N137" s="34">
        <f>'6.5'!P137</f>
        <v>9.9</v>
      </c>
      <c r="O137" s="201">
        <f>'6.5'!O137</f>
        <v>15.379311345141934</v>
      </c>
    </row>
    <row r="138" spans="14:15" ht="13.5">
      <c r="N138" s="34">
        <f>'6.5'!P138</f>
        <v>10.5</v>
      </c>
      <c r="O138" s="201">
        <f>'6.5'!O138</f>
        <v>15.557502925911029</v>
      </c>
    </row>
    <row r="139" spans="14:15" ht="13.5">
      <c r="N139" s="34">
        <f>'6.5'!P139</f>
        <v>14</v>
      </c>
      <c r="O139" s="201">
        <f>'6.5'!O139</f>
        <v>13.16149147781859</v>
      </c>
    </row>
    <row r="140" spans="14:15" ht="13.5">
      <c r="N140" s="34">
        <f>'6.5'!P140</f>
        <v>8.4</v>
      </c>
      <c r="O140" s="201">
        <f>'6.5'!O140</f>
        <v>14.939439482696852</v>
      </c>
    </row>
    <row r="141" spans="14:15" ht="13.5">
      <c r="N141" s="34">
        <f>'6.5'!P141</f>
        <v>7.9</v>
      </c>
      <c r="O141" s="201">
        <f>'6.5'!O141</f>
        <v>15.419180616953248</v>
      </c>
    </row>
    <row r="142" spans="14:15" ht="13.5">
      <c r="N142" s="34">
        <f>'6.5'!P142</f>
        <v>9.1</v>
      </c>
      <c r="O142" s="201">
        <f>'6.5'!O142</f>
        <v>12.731357140813286</v>
      </c>
    </row>
    <row r="143" spans="14:15" ht="13.5">
      <c r="N143" s="34">
        <f>'6.5'!P143</f>
        <v>8.4</v>
      </c>
      <c r="O143" s="201">
        <f>'6.5'!O143</f>
        <v>15.392159955257169</v>
      </c>
    </row>
    <row r="144" spans="14:15" ht="13.5">
      <c r="N144" s="34">
        <f>'6.5'!P144</f>
        <v>10.5</v>
      </c>
      <c r="O144" s="201">
        <f>'6.5'!O144</f>
        <v>18.097904697033947</v>
      </c>
    </row>
    <row r="145" spans="14:15" ht="13.5">
      <c r="N145" s="34">
        <f>'6.5'!P145</f>
        <v>13.1</v>
      </c>
      <c r="O145" s="201">
        <f>'6.5'!O145</f>
        <v>15.207545992478805</v>
      </c>
    </row>
    <row r="146" spans="14:15" ht="13.5">
      <c r="N146" s="34">
        <f>'6.5'!P146</f>
        <v>14.5</v>
      </c>
      <c r="O146" s="201">
        <f>'6.5'!O146</f>
        <v>12.112747203746061</v>
      </c>
    </row>
    <row r="147" spans="14:15" ht="13.5">
      <c r="N147" s="34">
        <f>'6.5'!P147</f>
        <v>9.9</v>
      </c>
      <c r="O147" s="201">
        <f>'6.5'!O147</f>
        <v>15.6563574743935</v>
      </c>
    </row>
    <row r="148" spans="14:15" ht="13.5">
      <c r="N148" s="34">
        <f>'6.5'!P148</f>
        <v>8.4</v>
      </c>
      <c r="O148" s="201">
        <f>'6.5'!O148</f>
        <v>15.047169559439663</v>
      </c>
    </row>
    <row r="149" spans="14:15" ht="13.5">
      <c r="N149" s="34">
        <f>'6.5'!P149</f>
        <v>9.4</v>
      </c>
      <c r="O149" s="201">
        <f>'6.5'!O149</f>
        <v>11.404328144127403</v>
      </c>
    </row>
    <row r="150" spans="14:15" ht="13.5">
      <c r="N150" s="34">
        <f>'6.5'!P150</f>
        <v>12.1</v>
      </c>
      <c r="O150" s="201">
        <f>'6.5'!O150</f>
        <v>11.782072696377334</v>
      </c>
    </row>
    <row r="151" spans="14:15" ht="13.5">
      <c r="N151" s="34">
        <f>'6.5'!P151</f>
        <v>13.6</v>
      </c>
      <c r="O151" s="201">
        <f>'6.5'!O151</f>
        <v>13.830674446605528</v>
      </c>
    </row>
    <row r="152" spans="14:15" ht="13.5">
      <c r="N152" s="34">
        <f>'6.5'!P152</f>
        <v>14.1</v>
      </c>
      <c r="O152" s="201">
        <f>'6.5'!O152</f>
        <v>12.377142208974115</v>
      </c>
    </row>
    <row r="153" spans="14:15" ht="13.5">
      <c r="N153" s="34">
        <f>'6.5'!P153</f>
        <v>13</v>
      </c>
      <c r="O153" s="201">
        <f>'6.5'!O153</f>
        <v>12.972554591339408</v>
      </c>
    </row>
    <row r="154" spans="14:15" ht="13.5">
      <c r="N154" s="34">
        <f>'6.5'!P154</f>
        <v>12.4</v>
      </c>
      <c r="O154" s="201">
        <f>'6.5'!O154</f>
        <v>11.976385388348049</v>
      </c>
    </row>
    <row r="155" spans="14:15" ht="13.5">
      <c r="N155" s="34">
        <f>'6.5'!P155</f>
        <v>15.7</v>
      </c>
      <c r="O155" s="201">
        <f>'6.5'!O155</f>
        <v>11.48289180957558</v>
      </c>
    </row>
    <row r="156" spans="14:15" ht="13.5">
      <c r="N156" s="34">
        <f>'6.5'!P156</f>
        <v>18.7</v>
      </c>
      <c r="O156" s="201">
        <f>'6.5'!O156</f>
        <v>8.580338636770227</v>
      </c>
    </row>
    <row r="157" spans="14:15" ht="13.5">
      <c r="N157" s="34">
        <f>'6.5'!P157</f>
        <v>18</v>
      </c>
      <c r="O157" s="201">
        <f>'6.5'!O157</f>
        <v>8.3082466167074429</v>
      </c>
    </row>
    <row r="158" spans="14:15" ht="13.5">
      <c r="N158" s="34">
        <f>'6.5'!P158</f>
        <v>17.2</v>
      </c>
      <c r="O158" s="201">
        <f>'6.5'!O158</f>
        <v>11.800191565164615</v>
      </c>
    </row>
    <row r="159" spans="14:15" ht="13.5">
      <c r="N159" s="34">
        <f>'6.5'!P159</f>
        <v>17.5</v>
      </c>
      <c r="O159" s="201">
        <f>'6.5'!O159</f>
        <v>10.975952984049723</v>
      </c>
    </row>
    <row r="160" spans="14:15" ht="13.5">
      <c r="N160" s="34">
        <f>'6.5'!P160</f>
        <v>21.2</v>
      </c>
      <c r="O160" s="201">
        <f>'6.5'!O160</f>
        <v>10.236882464665353</v>
      </c>
    </row>
    <row r="161" spans="14:15" ht="13.5">
      <c r="N161" s="34">
        <f>'6.5'!P161</f>
        <v>17.100000000000001</v>
      </c>
      <c r="O161" s="201">
        <f>'6.5'!O161</f>
        <v>10.403172042111557</v>
      </c>
    </row>
    <row r="162" spans="14:15" ht="13.5">
      <c r="N162" s="34">
        <f>'6.5'!P162</f>
        <v>18.3</v>
      </c>
      <c r="O162" s="201">
        <f>'6.5'!O162</f>
        <v>9.0307125409840587</v>
      </c>
    </row>
    <row r="163" spans="14:15" ht="13.5">
      <c r="N163" s="34">
        <f>'6.5'!P163</f>
        <v>16</v>
      </c>
      <c r="O163" s="201">
        <f>'6.5'!O163</f>
        <v>7.8535139942453425</v>
      </c>
    </row>
    <row r="164" spans="14:15" ht="13.5">
      <c r="N164" s="34">
        <f>'6.5'!P164</f>
        <v>12.9</v>
      </c>
      <c r="O164" s="201">
        <f>'6.5'!O164</f>
        <v>9.2889091407951465</v>
      </c>
    </row>
    <row r="165" spans="14:15" ht="13.5">
      <c r="N165" s="34">
        <f>'6.5'!P165</f>
        <v>11.9</v>
      </c>
      <c r="O165" s="201">
        <f>'6.5'!O165</f>
        <v>11.61880534774337</v>
      </c>
    </row>
    <row r="166" spans="14:15" ht="13.5">
      <c r="N166" s="34">
        <f>'6.5'!P166</f>
        <v>16.7</v>
      </c>
      <c r="O166" s="201">
        <f>'6.5'!O166</f>
        <v>11.041015924682579</v>
      </c>
    </row>
    <row r="167" spans="14:15" ht="13.5">
      <c r="N167" s="34">
        <f>'6.5'!P167</f>
        <v>14</v>
      </c>
      <c r="O167" s="201">
        <f>'6.5'!O167</f>
        <v>11.468374176806597</v>
      </c>
    </row>
    <row r="168" spans="14:15" ht="13.5">
      <c r="N168" s="34">
        <f>'6.5'!P168</f>
        <v>15.6</v>
      </c>
      <c r="O168" s="201">
        <f>'6.5'!O168</f>
        <v>11.050462700988046</v>
      </c>
    </row>
    <row r="169" spans="14:15" ht="13.5">
      <c r="N169" s="34">
        <f>'6.5'!P169</f>
        <v>17.100000000000001</v>
      </c>
      <c r="O169" s="201">
        <f>'6.5'!O169</f>
        <v>10.800500310905674</v>
      </c>
    </row>
    <row r="170" spans="14:15" ht="13.5">
      <c r="N170" s="34">
        <f>'6.5'!P170</f>
        <v>18.8</v>
      </c>
      <c r="O170" s="201">
        <f>'6.5'!O170</f>
        <v>7.7300924188347038</v>
      </c>
    </row>
    <row r="171" spans="14:15" ht="13.5">
      <c r="N171" s="34">
        <f>'6.5'!P171</f>
        <v>21.7</v>
      </c>
      <c r="O171" s="201">
        <f>'6.5'!O171</f>
        <v>8.0735077359542782</v>
      </c>
    </row>
    <row r="172" spans="14:15" ht="13.5">
      <c r="N172" s="34">
        <f>'6.5'!P172</f>
        <v>15.1</v>
      </c>
      <c r="O172" s="201">
        <f>'6.5'!O172</f>
        <v>10.718822417817659</v>
      </c>
    </row>
    <row r="173" spans="14:15" ht="13.5">
      <c r="N173" s="34">
        <f>'6.5'!P173</f>
        <v>17.2</v>
      </c>
      <c r="O173" s="201">
        <f>'6.5'!O173</f>
        <v>10.969848761529207</v>
      </c>
    </row>
    <row r="174" spans="14:15" ht="13.5">
      <c r="N174" s="34">
        <f>'6.5'!P174</f>
        <v>20.100000000000001</v>
      </c>
      <c r="O174" s="201">
        <f>'6.5'!O174</f>
        <v>10.483540890896732</v>
      </c>
    </row>
    <row r="175" spans="14:15" ht="13.5">
      <c r="N175" s="34">
        <f>'6.5'!P175</f>
        <v>18.600000000000001</v>
      </c>
      <c r="O175" s="201">
        <f>'6.5'!O175</f>
        <v>10.285070763869079</v>
      </c>
    </row>
    <row r="176" spans="14:15" ht="13.5">
      <c r="N176" s="34">
        <f>'6.5'!P176</f>
        <v>16.100000000000001</v>
      </c>
      <c r="O176" s="201">
        <f>'6.5'!O176</f>
        <v>10.148633767570725</v>
      </c>
    </row>
    <row r="177" spans="14:15" ht="13.5">
      <c r="N177" s="34">
        <f>'6.5'!P177</f>
        <v>17.2</v>
      </c>
      <c r="O177" s="201">
        <f>'6.5'!O177</f>
        <v>8.6073460764507583</v>
      </c>
    </row>
    <row r="178" spans="14:15" ht="13.5">
      <c r="N178" s="34">
        <f>'6.5'!P178</f>
        <v>20.7</v>
      </c>
      <c r="O178" s="201">
        <f>'6.5'!O178</f>
        <v>8.0995592576320323</v>
      </c>
    </row>
    <row r="179" spans="14:15" ht="13.5">
      <c r="N179" s="34">
        <f>'6.5'!P179</f>
        <v>20.3</v>
      </c>
      <c r="O179" s="201">
        <f>'6.5'!O179</f>
        <v>10.729648271318835</v>
      </c>
    </row>
    <row r="180" spans="14:15" ht="13.5">
      <c r="N180" s="34">
        <f>'6.5'!P180</f>
        <v>20.2</v>
      </c>
      <c r="O180" s="201">
        <f>'6.5'!O180</f>
        <v>10.972791919157276</v>
      </c>
    </row>
    <row r="181" spans="14:15" ht="13.5">
      <c r="N181" s="34">
        <f>'6.5'!P181</f>
        <v>22.8</v>
      </c>
      <c r="O181" s="201">
        <f>'6.5'!O181</f>
        <v>11.644111718098056</v>
      </c>
    </row>
    <row r="182" spans="14:15" ht="13.5">
      <c r="N182" s="34">
        <f>'6.5'!P182</f>
        <v>23.2</v>
      </c>
      <c r="O182" s="201">
        <f>'6.5'!O182</f>
        <v>10.600608751552929</v>
      </c>
    </row>
    <row r="183" spans="14:15" ht="13.5">
      <c r="N183" s="34">
        <f>'6.5'!P183</f>
        <v>19.3</v>
      </c>
      <c r="O183" s="201">
        <f>'6.5'!O183</f>
        <v>10.091842444457702</v>
      </c>
    </row>
    <row r="184" spans="14:15" ht="13.5">
      <c r="N184" s="34">
        <f>'6.5'!P184</f>
        <v>21.2</v>
      </c>
      <c r="O184" s="201">
        <f>'6.5'!O184</f>
        <v>7.7286985351112811</v>
      </c>
    </row>
    <row r="185" spans="14:15" ht="13.5">
      <c r="N185" s="34">
        <f>'6.5'!P185</f>
        <v>23.5</v>
      </c>
      <c r="O185" s="201">
        <f>'6.5'!O185</f>
        <v>7.5083036550539148</v>
      </c>
    </row>
    <row r="186" spans="14:15" ht="13.5">
      <c r="N186" s="34">
        <f>'6.5'!P186</f>
        <v>20.399999999999999</v>
      </c>
      <c r="O186" s="201">
        <f>'6.5'!O186</f>
        <v>11.140035188813323</v>
      </c>
    </row>
    <row r="187" spans="14:15" ht="13.5">
      <c r="N187" s="34">
        <f>'6.5'!P187</f>
        <v>21.3</v>
      </c>
      <c r="O187" s="201">
        <f>'6.5'!O187</f>
        <v>11.611907014934767</v>
      </c>
    </row>
    <row r="188" spans="14:15" ht="13.5">
      <c r="N188" s="34">
        <f>'6.5'!P188</f>
        <v>24.2</v>
      </c>
      <c r="O188" s="201">
        <f>'6.5'!O188</f>
        <v>10.719475449528685</v>
      </c>
    </row>
    <row r="189" spans="14:15" ht="13.5">
      <c r="N189" s="34">
        <f>'6.5'!P189</f>
        <v>22</v>
      </c>
      <c r="O189" s="201">
        <f>'6.5'!O189</f>
        <v>10.918874489281881</v>
      </c>
    </row>
    <row r="190" spans="14:15" ht="13.5">
      <c r="N190" s="34">
        <f>'6.5'!P190</f>
        <v>18.2</v>
      </c>
      <c r="O190" s="201">
        <f>'6.5'!O190</f>
        <v>10.513866908101722</v>
      </c>
    </row>
    <row r="191" spans="14:15" ht="13.5">
      <c r="N191" s="34">
        <f>'6.5'!P191</f>
        <v>21</v>
      </c>
      <c r="O191" s="201">
        <f>'6.5'!O191</f>
        <v>8.3616552564600735</v>
      </c>
    </row>
    <row r="192" spans="14:15" ht="13.5">
      <c r="N192" s="34">
        <f>'6.5'!P192</f>
        <v>21.5</v>
      </c>
      <c r="O192" s="201">
        <f>'6.5'!O192</f>
        <v>9.1245877984175685</v>
      </c>
    </row>
    <row r="193" spans="14:15" ht="13.5">
      <c r="N193" s="34">
        <f>'6.5'!P193</f>
        <v>16.8</v>
      </c>
      <c r="O193" s="201">
        <f>'6.5'!O193</f>
        <v>11.188968260184021</v>
      </c>
    </row>
    <row r="194" spans="14:15" ht="13.5">
      <c r="N194" s="34">
        <f>'6.5'!P194</f>
        <v>13.5</v>
      </c>
      <c r="O194" s="201">
        <f>'6.5'!O194</f>
        <v>10.557543876335391</v>
      </c>
    </row>
    <row r="195" spans="14:15" ht="13.5">
      <c r="N195" s="34">
        <f>'6.5'!P195</f>
        <v>15</v>
      </c>
      <c r="O195" s="201">
        <f>'6.5'!O195</f>
        <v>10.639213472577836</v>
      </c>
    </row>
    <row r="196" spans="14:15" ht="13.5">
      <c r="N196" s="34">
        <f>'6.5'!P196</f>
        <v>15.8</v>
      </c>
      <c r="O196" s="201">
        <f>'6.5'!O196</f>
        <v>10.554801199454008</v>
      </c>
    </row>
    <row r="197" spans="14:15" ht="13.5">
      <c r="N197" s="34">
        <f>'6.5'!P197</f>
        <v>15.9</v>
      </c>
      <c r="O197" s="201">
        <f>'6.5'!O197</f>
        <v>9.706390000358704</v>
      </c>
    </row>
    <row r="198" spans="14:15" ht="13.5">
      <c r="N198" s="34">
        <f>'6.5'!P198</f>
        <v>15.3</v>
      </c>
      <c r="O198" s="201">
        <f>'6.5'!O198</f>
        <v>8.8922856955086242</v>
      </c>
    </row>
    <row r="199" spans="14:15" ht="13.5">
      <c r="N199" s="34">
        <f>'6.5'!P199</f>
        <v>18.8</v>
      </c>
      <c r="O199" s="201">
        <f>'6.5'!O199</f>
        <v>9.0462201766154013</v>
      </c>
    </row>
    <row r="200" spans="14:15" ht="13.5">
      <c r="N200" s="34">
        <f>'6.5'!P200</f>
        <v>21.1</v>
      </c>
      <c r="O200" s="201">
        <f>'6.5'!O200</f>
        <v>9.6836872961891416</v>
      </c>
    </row>
    <row r="201" spans="14:15" ht="13.5">
      <c r="N201" s="34">
        <f>'6.5'!P201</f>
        <v>18.8</v>
      </c>
      <c r="O201" s="201">
        <f>'6.5'!O201</f>
        <v>9.50492761007167</v>
      </c>
    </row>
    <row r="202" spans="14:15" ht="13.5">
      <c r="N202" s="34">
        <f>'6.5'!P202</f>
        <v>15.8</v>
      </c>
      <c r="O202" s="201">
        <f>'6.5'!O202</f>
        <v>10.022509795791629</v>
      </c>
    </row>
    <row r="203" spans="14:15" ht="13.5">
      <c r="N203" s="34">
        <f>'6.5'!P203</f>
        <v>15.6</v>
      </c>
      <c r="O203" s="201">
        <f>'6.5'!O203</f>
        <v>10.427199794001357</v>
      </c>
    </row>
    <row r="204" spans="14:15" ht="13.5">
      <c r="N204" s="34">
        <f>'6.5'!P204</f>
        <v>16.8</v>
      </c>
      <c r="O204" s="201">
        <f>'6.5'!O204</f>
        <v>9.7872314141965564</v>
      </c>
    </row>
    <row r="205" spans="14:15" ht="13.5">
      <c r="N205" s="34">
        <f>'6.5'!P205</f>
        <v>19.399999999999999</v>
      </c>
      <c r="O205" s="201">
        <f>'6.5'!O205</f>
        <v>6.6067509093122299</v>
      </c>
    </row>
    <row r="206" spans="14:15" ht="13.5">
      <c r="N206" s="34">
        <f>'6.5'!P206</f>
        <v>22.5</v>
      </c>
      <c r="O206" s="201">
        <f>'6.5'!O206</f>
        <v>7.5681194322580376</v>
      </c>
    </row>
    <row r="207" spans="14:15" ht="13.5">
      <c r="N207" s="34">
        <f>'6.5'!P207</f>
        <v>19.5</v>
      </c>
      <c r="O207" s="201">
        <f>'6.5'!O207</f>
        <v>9.5599451669918416</v>
      </c>
    </row>
    <row r="208" spans="14:15" ht="13.5">
      <c r="N208" s="34">
        <f>'6.5'!P208</f>
        <v>17.899999999999999</v>
      </c>
      <c r="O208" s="201">
        <f>'6.5'!O208</f>
        <v>9.7339118807657279</v>
      </c>
    </row>
    <row r="209" spans="14:15" ht="13.5">
      <c r="N209" s="34">
        <f>'6.5'!P209</f>
        <v>18.899999999999999</v>
      </c>
      <c r="O209" s="201">
        <f>'6.5'!O209</f>
        <v>9.5951066098541666</v>
      </c>
    </row>
    <row r="210" spans="14:15" ht="13.5">
      <c r="N210" s="34">
        <f>'6.5'!P210</f>
        <v>18.100000000000001</v>
      </c>
      <c r="O210" s="201">
        <f>'6.5'!O210</f>
        <v>10.491346683716236</v>
      </c>
    </row>
    <row r="211" spans="14:15" ht="13.5">
      <c r="N211" s="34">
        <f>'6.5'!P211</f>
        <v>19.2</v>
      </c>
      <c r="O211" s="201">
        <f>'6.5'!O211</f>
        <v>9.793752711936289</v>
      </c>
    </row>
    <row r="212" spans="14:15" ht="13.5">
      <c r="N212" s="34">
        <f>'6.5'!P212</f>
        <v>18.600000000000001</v>
      </c>
      <c r="O212" s="201">
        <f>'6.5'!O212</f>
        <v>7.8981436057627015</v>
      </c>
    </row>
    <row r="213" spans="14:15" ht="13.5">
      <c r="N213" s="34">
        <f>'6.5'!P213</f>
        <v>17.600000000000001</v>
      </c>
      <c r="O213" s="201">
        <f>'6.5'!O213</f>
        <v>7.1529709085267621</v>
      </c>
    </row>
    <row r="214" spans="14:15" ht="13.5">
      <c r="N214" s="34">
        <f>'6.5'!P214</f>
        <v>16.7</v>
      </c>
      <c r="O214" s="201">
        <f>'6.5'!O214</f>
        <v>8.5217535194436316</v>
      </c>
    </row>
    <row r="215" spans="14:15" ht="13.5">
      <c r="N215" s="34">
        <f>'6.5'!P215</f>
        <v>15.6</v>
      </c>
      <c r="O215" s="201">
        <f>'6.5'!O215</f>
        <v>8.9262611466067643</v>
      </c>
    </row>
    <row r="216" spans="14:15" ht="13.5">
      <c r="N216" s="34">
        <f>'6.5'!P216</f>
        <v>15.4</v>
      </c>
      <c r="O216" s="201">
        <f>'6.5'!O216</f>
        <v>8.8856897881432655</v>
      </c>
    </row>
    <row r="217" spans="14:15" ht="13.5">
      <c r="N217" s="34">
        <f>'6.5'!P217</f>
        <v>16.2</v>
      </c>
      <c r="O217" s="201">
        <f>'6.5'!O217</f>
        <v>8.8999498171113931</v>
      </c>
    </row>
    <row r="218" spans="14:15" ht="13.5">
      <c r="N218" s="34">
        <f>'6.5'!P218</f>
        <v>16.3</v>
      </c>
      <c r="O218" s="201">
        <f>'6.5'!O218</f>
        <v>8.0270250197091997</v>
      </c>
    </row>
    <row r="219" spans="14:15" ht="13.5">
      <c r="N219" s="34">
        <f>'6.5'!P219</f>
        <v>16.600000000000001</v>
      </c>
      <c r="O219" s="201">
        <f>'6.5'!O219</f>
        <v>6.8267428214690069</v>
      </c>
    </row>
    <row r="220" spans="14:15" ht="13.5">
      <c r="N220" s="34">
        <f>'6.5'!P220</f>
        <v>15.4</v>
      </c>
      <c r="O220" s="201">
        <f>'6.5'!O220</f>
        <v>6.9383388033395335</v>
      </c>
    </row>
    <row r="221" spans="14:15" ht="13.5">
      <c r="N221" s="34">
        <f>'6.5'!P221</f>
        <v>14.6</v>
      </c>
      <c r="O221" s="201">
        <f>'6.5'!O221</f>
        <v>8.4747146643944511</v>
      </c>
    </row>
    <row r="222" spans="14:15" ht="13.5">
      <c r="N222" s="34">
        <f>'6.5'!P222</f>
        <v>17.2</v>
      </c>
      <c r="O222" s="201">
        <f>'6.5'!O222</f>
        <v>8.5400888913823341</v>
      </c>
    </row>
    <row r="223" spans="14:15" ht="13.5">
      <c r="N223" s="34">
        <f>'6.5'!P223</f>
        <v>14.7</v>
      </c>
      <c r="O223" s="201">
        <f>'6.5'!O223</f>
        <v>9.770805748826545</v>
      </c>
    </row>
    <row r="224" spans="14:15" ht="13.5">
      <c r="N224" s="34">
        <f>'6.5'!P224</f>
        <v>17.3</v>
      </c>
      <c r="O224" s="201">
        <f>'6.5'!O224</f>
        <v>9.3237643423876069</v>
      </c>
    </row>
    <row r="225" spans="14:15" ht="13.5">
      <c r="N225" s="34">
        <f>'6.5'!P225</f>
        <v>20.8</v>
      </c>
      <c r="O225" s="201">
        <f>'6.5'!O225</f>
        <v>9.6099191208202637</v>
      </c>
    </row>
    <row r="226" spans="14:15" ht="13.5">
      <c r="N226" s="34">
        <f>'6.5'!P226</f>
        <v>21.8</v>
      </c>
      <c r="O226" s="201">
        <f>'6.5'!O226</f>
        <v>7.4523549723698395</v>
      </c>
    </row>
    <row r="227" spans="14:15" ht="13.5">
      <c r="N227" s="34">
        <f>'6.5'!P227</f>
        <v>20.399999999999999</v>
      </c>
      <c r="O227" s="201">
        <f>'6.5'!O227</f>
        <v>7.8455267955436083</v>
      </c>
    </row>
    <row r="228" spans="14:15" ht="13.5">
      <c r="N228" s="34">
        <f>'6.5'!P228</f>
        <v>17.7</v>
      </c>
      <c r="O228" s="201">
        <f>'6.5'!O228</f>
        <v>10.136059601431514</v>
      </c>
    </row>
    <row r="229" spans="14:15" ht="13.5">
      <c r="N229" s="34">
        <f>'6.5'!P229</f>
        <v>19.7</v>
      </c>
      <c r="O229" s="201">
        <f>'6.5'!O229</f>
        <v>10.146800657672795</v>
      </c>
    </row>
    <row r="230" spans="14:15" ht="13.5">
      <c r="N230" s="34">
        <f>'6.5'!P230</f>
        <v>22.8</v>
      </c>
      <c r="O230" s="201">
        <f>'6.5'!O230</f>
        <v>10.44354052378965</v>
      </c>
    </row>
    <row r="231" spans="14:15" ht="13.5">
      <c r="N231" s="34">
        <f>'6.5'!P231</f>
        <v>24.3</v>
      </c>
      <c r="O231" s="201">
        <f>'6.5'!O231</f>
        <v>9.7010803026085846</v>
      </c>
    </row>
    <row r="232" spans="14:15" ht="13.5">
      <c r="N232" s="34">
        <f>'6.5'!P232</f>
        <v>24.7</v>
      </c>
      <c r="O232" s="201">
        <f>'6.5'!O232</f>
        <v>8.6733439022909078</v>
      </c>
    </row>
    <row r="233" spans="14:15" ht="13.5">
      <c r="N233" s="34">
        <f>'6.5'!P233</f>
        <v>20.8</v>
      </c>
      <c r="O233" s="201">
        <f>'6.5'!O233</f>
        <v>6.9307974490808428</v>
      </c>
    </row>
    <row r="234" spans="14:15" ht="13.5">
      <c r="N234" s="34">
        <f>'6.5'!P234</f>
        <v>16.899999999999999</v>
      </c>
      <c r="O234" s="201">
        <f>'6.5'!O234</f>
        <v>7.4843751806455838</v>
      </c>
    </row>
    <row r="235" spans="14:15" ht="13.5">
      <c r="N235" s="34">
        <f>'6.5'!P235</f>
        <v>16.3</v>
      </c>
      <c r="O235" s="201">
        <f>'6.5'!O235</f>
        <v>9.0146590299427611</v>
      </c>
    </row>
    <row r="236" spans="14:15" ht="13.5">
      <c r="N236" s="34">
        <f>'6.5'!P236</f>
        <v>17.3</v>
      </c>
      <c r="O236" s="201">
        <f>'6.5'!O236</f>
        <v>9.3793728806346621</v>
      </c>
    </row>
    <row r="237" spans="14:15" ht="13.5">
      <c r="N237" s="34">
        <f>'6.5'!P237</f>
        <v>19.899999999999999</v>
      </c>
      <c r="O237" s="201">
        <f>'6.5'!O237</f>
        <v>9.1569014829075233</v>
      </c>
    </row>
    <row r="238" spans="14:15" ht="13.5">
      <c r="N238" s="34">
        <f>'6.5'!P238</f>
        <v>18.2</v>
      </c>
      <c r="O238" s="201">
        <f>'6.5'!O238</f>
        <v>8.92987071228651</v>
      </c>
    </row>
    <row r="239" spans="14:15" ht="13.5">
      <c r="N239" s="34">
        <f>'6.5'!P239</f>
        <v>14.3</v>
      </c>
      <c r="O239" s="201">
        <f>'6.5'!O239</f>
        <v>8.5210883361186074</v>
      </c>
    </row>
    <row r="240" spans="14:15" ht="13.5">
      <c r="N240" s="34">
        <f>'6.5'!P240</f>
        <v>12</v>
      </c>
      <c r="O240" s="201">
        <f>'6.5'!O240</f>
        <v>7.4192180376000634</v>
      </c>
    </row>
    <row r="241" spans="14:15" ht="13.5">
      <c r="N241" s="34">
        <f>'6.5'!P241</f>
        <v>11.9</v>
      </c>
      <c r="O241" s="201">
        <f>'6.5'!O241</f>
        <v>8.0519266786488775</v>
      </c>
    </row>
    <row r="242" spans="14:15" ht="13.5">
      <c r="N242" s="34">
        <f>'6.5'!P242</f>
        <v>13.8</v>
      </c>
      <c r="O242" s="201">
        <f>'6.5'!O242</f>
        <v>9.4415171810187015</v>
      </c>
    </row>
    <row r="243" spans="14:15" ht="13.5">
      <c r="N243" s="34">
        <f>'6.5'!P243</f>
        <v>15.8</v>
      </c>
      <c r="O243" s="201">
        <f>'6.5'!O243</f>
        <v>9.5551338563075223</v>
      </c>
    </row>
    <row r="244" spans="14:15" ht="13.5">
      <c r="N244" s="34">
        <f>'6.5'!P244</f>
        <v>18.399999999999999</v>
      </c>
      <c r="O244" s="201">
        <f>'6.5'!O244</f>
        <v>9.7200435558773393</v>
      </c>
    </row>
    <row r="245" spans="14:15" ht="13.5">
      <c r="N245" s="34">
        <f>'6.5'!P245</f>
        <v>21.6</v>
      </c>
      <c r="O245" s="201">
        <f>'6.5'!O245</f>
        <v>9.3540310147534633</v>
      </c>
    </row>
    <row r="246" spans="14:15" ht="13.5">
      <c r="N246" s="34">
        <f>'6.5'!P246</f>
        <v>19.7</v>
      </c>
      <c r="O246" s="201">
        <f>'6.5'!O246</f>
        <v>8.7632389665178394</v>
      </c>
    </row>
    <row r="247" spans="14:15" ht="13.5">
      <c r="N247" s="34">
        <f>'6.5'!P247</f>
        <v>17.3</v>
      </c>
      <c r="O247" s="201">
        <f>'6.5'!O247</f>
        <v>7.1276273350019883</v>
      </c>
    </row>
    <row r="248" spans="14:15" ht="13.5">
      <c r="N248" s="34">
        <f>'6.5'!P248</f>
        <v>16.399999999999999</v>
      </c>
      <c r="O248" s="201">
        <f>'6.5'!O248</f>
        <v>7.6572474230098839</v>
      </c>
    </row>
    <row r="249" spans="14:15" ht="13.5">
      <c r="N249" s="34">
        <f>'6.5'!P249</f>
        <v>18.600000000000001</v>
      </c>
      <c r="O249" s="201">
        <f>'6.5'!O249</f>
        <v>9.5500310488897941</v>
      </c>
    </row>
    <row r="250" spans="14:15" ht="13.5">
      <c r="N250" s="34">
        <f>'6.5'!P250</f>
        <v>16.5</v>
      </c>
      <c r="O250" s="201">
        <f>'6.5'!O250</f>
        <v>9.7139269737917147</v>
      </c>
    </row>
    <row r="251" spans="14:15" ht="13.5">
      <c r="N251" s="34">
        <f>'6.5'!P251</f>
        <v>16.899999999999999</v>
      </c>
      <c r="O251" s="201">
        <f>'6.5'!O251</f>
        <v>9.5727568814167245</v>
      </c>
    </row>
    <row r="252" spans="14:15" ht="13.5">
      <c r="N252" s="34">
        <f>'6.5'!P252</f>
        <v>19.3</v>
      </c>
      <c r="O252" s="201">
        <f>'6.5'!O252</f>
        <v>9.5152842907982382</v>
      </c>
    </row>
    <row r="253" spans="14:15" ht="13.5">
      <c r="N253" s="34">
        <f>'6.5'!P253</f>
        <v>16.8</v>
      </c>
      <c r="O253" s="201">
        <f>'6.5'!O253</f>
        <v>8.8223721402746822</v>
      </c>
    </row>
    <row r="254" spans="14:15" ht="13.5">
      <c r="N254" s="34">
        <f>'6.5'!P254</f>
        <v>14</v>
      </c>
      <c r="O254" s="201">
        <f>'6.5'!O254</f>
        <v>7.3231253244423948</v>
      </c>
    </row>
    <row r="255" spans="14:15" ht="13.5">
      <c r="N255" s="34">
        <f>'6.5'!P255</f>
        <v>14</v>
      </c>
      <c r="O255" s="201">
        <f>'6.5'!O255</f>
        <v>7.9788518331488438</v>
      </c>
    </row>
    <row r="256" spans="14:15" ht="13.5">
      <c r="N256" s="34">
        <f>'6.5'!P256</f>
        <v>14.6</v>
      </c>
      <c r="O256" s="201">
        <f>'6.5'!O256</f>
        <v>10.054603822115517</v>
      </c>
    </row>
    <row r="257" spans="14:15" ht="13.5">
      <c r="N257" s="34">
        <f>'6.5'!P257</f>
        <v>16.100000000000001</v>
      </c>
      <c r="O257" s="201">
        <f>'6.5'!O257</f>
        <v>10.122690654540351</v>
      </c>
    </row>
    <row r="258" spans="14:15" ht="13.5">
      <c r="N258" s="34">
        <f>'6.5'!P258</f>
        <v>16.100000000000001</v>
      </c>
      <c r="O258" s="201">
        <f>'6.5'!O258</f>
        <v>10.178379997087028</v>
      </c>
    </row>
    <row r="259" spans="14:15" ht="13.5">
      <c r="N259" s="34">
        <f>'6.5'!P259</f>
        <v>15.6</v>
      </c>
      <c r="O259" s="201">
        <f>'6.5'!O259</f>
        <v>9.4378422957503378</v>
      </c>
    </row>
    <row r="260" spans="14:15" ht="13.5">
      <c r="N260" s="34">
        <f>'6.5'!P260</f>
        <v>13.9</v>
      </c>
      <c r="O260" s="201">
        <f>'6.5'!O260</f>
        <v>9.2399415627465995</v>
      </c>
    </row>
    <row r="261" spans="14:15" ht="13.5">
      <c r="N261" s="34">
        <f>'6.5'!P261</f>
        <v>14.3</v>
      </c>
      <c r="O261" s="201">
        <f>'6.5'!O261</f>
        <v>7.5208990293263387</v>
      </c>
    </row>
    <row r="262" spans="14:15" ht="13.5">
      <c r="N262" s="34">
        <f>'6.5'!P262</f>
        <v>12.4</v>
      </c>
      <c r="O262" s="201">
        <f>'6.5'!O262</f>
        <v>8.1868206175776486</v>
      </c>
    </row>
    <row r="263" spans="14:15" ht="13.5">
      <c r="N263" s="34">
        <f>'6.5'!P263</f>
        <v>16.3</v>
      </c>
      <c r="O263" s="201">
        <f>'6.5'!O263</f>
        <v>9.7298403980532342</v>
      </c>
    </row>
    <row r="264" spans="14:15" ht="13.5">
      <c r="N264" s="34">
        <f>'6.5'!P264</f>
        <v>13.2</v>
      </c>
      <c r="O264" s="201">
        <f>'6.5'!O264</f>
        <v>10.265184265731079</v>
      </c>
    </row>
    <row r="265" spans="14:15" ht="13.5">
      <c r="N265" s="34">
        <f>'6.5'!P265</f>
        <v>11.8</v>
      </c>
      <c r="O265" s="201">
        <f>'6.5'!O265</f>
        <v>10.9628860496987</v>
      </c>
    </row>
    <row r="266" spans="14:15" ht="13.5">
      <c r="N266" s="34">
        <f>'6.5'!P266</f>
        <v>15.3</v>
      </c>
      <c r="O266" s="201">
        <f>'6.5'!O266</f>
        <v>10.994465344612296</v>
      </c>
    </row>
    <row r="267" spans="14:15" ht="13.5">
      <c r="N267" s="34">
        <f>'6.5'!P267</f>
        <v>17</v>
      </c>
      <c r="O267" s="201">
        <f>'6.5'!O267</f>
        <v>9.9937050380801917</v>
      </c>
    </row>
    <row r="268" spans="14:15" ht="13.5">
      <c r="N268" s="34">
        <f>'6.5'!P268</f>
        <v>19.3</v>
      </c>
      <c r="O268" s="201">
        <f>'6.5'!O268</f>
        <v>7.8430446797203111</v>
      </c>
    </row>
    <row r="269" spans="14:15" ht="13.5">
      <c r="N269" s="34">
        <f>'6.5'!P269</f>
        <v>19.8</v>
      </c>
      <c r="O269" s="201">
        <f>'6.5'!O269</f>
        <v>8.4133269407218307</v>
      </c>
    </row>
    <row r="270" spans="14:15" ht="13.5">
      <c r="N270" s="34">
        <f>'6.5'!P270</f>
        <v>12.7</v>
      </c>
      <c r="O270" s="201">
        <f>'6.5'!O270</f>
        <v>11.037721999288008</v>
      </c>
    </row>
    <row r="271" spans="14:15" ht="13.5">
      <c r="N271" s="34">
        <f>'6.5'!P271</f>
        <v>10.7</v>
      </c>
      <c r="O271" s="201">
        <f>'6.5'!O271</f>
        <v>12.46054761339887</v>
      </c>
    </row>
    <row r="272" spans="14:15" ht="13.5">
      <c r="N272" s="34">
        <f>'6.5'!P272</f>
        <v>10.6</v>
      </c>
      <c r="O272" s="201">
        <f>'6.5'!O272</f>
        <v>13.418243624912575</v>
      </c>
    </row>
    <row r="273" spans="14:15" ht="13.5">
      <c r="N273" s="34">
        <f>'6.5'!P273</f>
        <v>8.6999999999999993</v>
      </c>
      <c r="O273" s="201">
        <f>'6.5'!O273</f>
        <v>15.049444418170454</v>
      </c>
    </row>
    <row r="274" spans="14:15" ht="13.5">
      <c r="N274" s="34">
        <f>'6.5'!P274</f>
        <v>11</v>
      </c>
      <c r="O274" s="201">
        <f>'6.5'!O274</f>
        <v>14.74068888464716</v>
      </c>
    </row>
    <row r="275" spans="14:15" ht="13.5">
      <c r="N275" s="34">
        <f>'6.5'!P275</f>
        <v>12.5</v>
      </c>
      <c r="O275" s="201">
        <f>'6.5'!O275</f>
        <v>11.812876126650062</v>
      </c>
    </row>
    <row r="276" spans="14:15" ht="13.5">
      <c r="N276" s="34">
        <f>'6.5'!P276</f>
        <v>11.1</v>
      </c>
      <c r="O276" s="201">
        <f>'6.5'!O276</f>
        <v>12.011751581960194</v>
      </c>
    </row>
    <row r="277" spans="14:15" ht="13.5">
      <c r="N277" s="34">
        <f>'6.5'!P277</f>
        <v>7.6</v>
      </c>
      <c r="O277" s="201">
        <f>'6.5'!O277</f>
        <v>16.344790211791807</v>
      </c>
    </row>
    <row r="278" spans="14:15" ht="13.5">
      <c r="N278" s="34">
        <f>'6.5'!P278</f>
        <v>6.3</v>
      </c>
      <c r="O278" s="201">
        <f>'6.5'!O278</f>
        <v>17.969291971732108</v>
      </c>
    </row>
    <row r="279" spans="14:15" ht="13.5">
      <c r="N279" s="34">
        <f>'6.5'!P279</f>
        <v>6.8</v>
      </c>
      <c r="O279" s="201">
        <f>'6.5'!O279</f>
        <v>19.580838529038715</v>
      </c>
    </row>
    <row r="280" spans="14:15" ht="13.5">
      <c r="N280" s="34">
        <f>'6.5'!P280</f>
        <v>5.5</v>
      </c>
      <c r="O280" s="201">
        <f>'6.5'!O280</f>
        <v>20.319347602470042</v>
      </c>
    </row>
    <row r="281" spans="14:15" ht="13.5">
      <c r="N281" s="34">
        <f>'6.5'!P281</f>
        <v>4.0999999999999996</v>
      </c>
      <c r="O281" s="201">
        <f>'6.5'!O281</f>
        <v>20.089025699690829</v>
      </c>
    </row>
    <row r="282" spans="14:15" ht="13.5">
      <c r="N282" s="34">
        <f>'6.5'!P282</f>
        <v>7.4</v>
      </c>
      <c r="O282" s="201">
        <f>'6.5'!O282</f>
        <v>17.803718755143208</v>
      </c>
    </row>
    <row r="283" spans="14:15" ht="13.5">
      <c r="N283" s="34">
        <f>'6.5'!P283</f>
        <v>8.6</v>
      </c>
      <c r="O283" s="201">
        <f>'6.5'!O283</f>
        <v>17.633879850317509</v>
      </c>
    </row>
    <row r="284" spans="14:15" ht="13.5">
      <c r="N284" s="34">
        <f>'6.5'!P284</f>
        <v>9.1999999999999993</v>
      </c>
      <c r="O284" s="201">
        <f>'6.5'!O284</f>
        <v>19.85183886006952</v>
      </c>
    </row>
    <row r="285" spans="14:15" ht="13.5">
      <c r="N285" s="34">
        <f>'6.5'!P285</f>
        <v>10.199999999999999</v>
      </c>
      <c r="O285" s="201">
        <f>'6.5'!O285</f>
        <v>19.303633457511499</v>
      </c>
    </row>
    <row r="286" spans="14:15" ht="13.5">
      <c r="N286" s="34">
        <f>'6.5'!P286</f>
        <v>11.4</v>
      </c>
      <c r="O286" s="201">
        <f>'6.5'!O286</f>
        <v>17.951078507147784</v>
      </c>
    </row>
    <row r="287" spans="14:15" ht="13.5">
      <c r="N287" s="34">
        <f>'6.5'!P287</f>
        <v>11.1</v>
      </c>
      <c r="O287" s="201">
        <f>'6.5'!O287</f>
        <v>17.280214277389526</v>
      </c>
    </row>
    <row r="288" spans="14:15" ht="13.5">
      <c r="N288" s="34">
        <f>'6.5'!P288</f>
        <v>10.9</v>
      </c>
      <c r="O288" s="201">
        <f>'6.5'!O288</f>
        <v>17.461373097428787</v>
      </c>
    </row>
    <row r="289" spans="14:15" ht="13.5">
      <c r="N289" s="34">
        <f>'6.5'!P289</f>
        <v>11.7</v>
      </c>
      <c r="O289" s="201">
        <f>'6.5'!O289</f>
        <v>14.72724767502176</v>
      </c>
    </row>
    <row r="290" spans="14:15" ht="13.5">
      <c r="N290" s="34">
        <f>'6.5'!P290</f>
        <v>10.8</v>
      </c>
      <c r="O290" s="201">
        <f>'6.5'!O290</f>
        <v>15.391380163510226</v>
      </c>
    </row>
    <row r="291" spans="14:15" ht="13.5">
      <c r="N291" s="34">
        <f>'6.5'!P291</f>
        <v>8.6</v>
      </c>
      <c r="O291" s="201">
        <f>'6.5'!O291</f>
        <v>18.562548674515057</v>
      </c>
    </row>
    <row r="292" spans="14:15" ht="13.5">
      <c r="N292" s="34">
        <f>'6.5'!P292</f>
        <v>8.1</v>
      </c>
      <c r="O292" s="201">
        <f>'6.5'!O292</f>
        <v>20.353409388511071</v>
      </c>
    </row>
    <row r="293" spans="14:15" ht="13.5">
      <c r="N293" s="34">
        <f>'6.5'!P293</f>
        <v>8.4</v>
      </c>
      <c r="O293" s="201">
        <f>'6.5'!O293</f>
        <v>20.218751216481746</v>
      </c>
    </row>
    <row r="294" spans="14:15" ht="13.5">
      <c r="N294" s="34">
        <f>'6.5'!P294</f>
        <v>8.8000000000000007</v>
      </c>
      <c r="O294" s="201">
        <f>'6.5'!O294</f>
        <v>19.563176926047554</v>
      </c>
    </row>
    <row r="295" spans="14:15" ht="13.5">
      <c r="N295" s="34">
        <f>'6.5'!P295</f>
        <v>9</v>
      </c>
      <c r="O295" s="201">
        <f>'6.5'!O295</f>
        <v>18.857684128219578</v>
      </c>
    </row>
    <row r="296" spans="14:15" ht="13.5">
      <c r="N296" s="34">
        <f>'6.5'!P296</f>
        <v>4.3</v>
      </c>
      <c r="O296" s="201">
        <f>'6.5'!O296</f>
        <v>18.522678540918854</v>
      </c>
    </row>
    <row r="297" spans="14:15" ht="13.5">
      <c r="N297" s="34">
        <f>'6.5'!P297</f>
        <v>3.7</v>
      </c>
      <c r="O297" s="201">
        <f>'6.5'!O297</f>
        <v>20.323093866245387</v>
      </c>
    </row>
    <row r="298" spans="14:15" ht="13.5">
      <c r="N298" s="34">
        <f>'6.5'!P298</f>
        <v>6.7</v>
      </c>
      <c r="O298" s="201">
        <f>'6.5'!O298</f>
        <v>22.393171467716257</v>
      </c>
    </row>
    <row r="299" spans="14:15" ht="13.5">
      <c r="N299" s="34">
        <f>'6.5'!P299</f>
        <v>9.6999999999999993</v>
      </c>
      <c r="O299" s="201">
        <f>'6.5'!O299</f>
        <v>20.498651133258161</v>
      </c>
    </row>
    <row r="300" spans="14:15" ht="13.5">
      <c r="N300" s="34">
        <f>'6.5'!P300</f>
        <v>10.1</v>
      </c>
      <c r="O300" s="201">
        <f>'6.5'!O300</f>
        <v>20.367898596891237</v>
      </c>
    </row>
    <row r="301" spans="14:15" ht="13.5">
      <c r="N301" s="34">
        <f>'6.5'!P301</f>
        <v>10.7</v>
      </c>
      <c r="O301" s="201">
        <f>'6.5'!O301</f>
        <v>18.966067579540329</v>
      </c>
    </row>
    <row r="302" spans="14:15" ht="13.5">
      <c r="N302" s="34">
        <f>'6.5'!P302</f>
        <v>6.2</v>
      </c>
      <c r="O302" s="201">
        <f>'6.5'!O302</f>
        <v>20.871986531866632</v>
      </c>
    </row>
    <row r="303" spans="14:15" ht="13.5">
      <c r="N303" s="34">
        <f>'6.5'!P303</f>
        <v>7.2</v>
      </c>
      <c r="O303" s="201">
        <f>'6.5'!O303</f>
        <v>19.918735321030052</v>
      </c>
    </row>
    <row r="304" spans="14:15" ht="13.5">
      <c r="N304" s="34">
        <f>'6.5'!P304</f>
        <v>6.5</v>
      </c>
      <c r="O304" s="201">
        <f>'6.5'!O304</f>
        <v>20.108524393400717</v>
      </c>
    </row>
    <row r="305" spans="13:15" ht="13.5">
      <c r="N305" s="34">
        <f>'6.5'!P305</f>
        <v>5.7</v>
      </c>
      <c r="O305" s="201">
        <f>'6.5'!O305</f>
        <v>23.065487034265406</v>
      </c>
    </row>
    <row r="306" spans="13:15" ht="13.5">
      <c r="N306" s="34">
        <f>'6.5'!P306</f>
        <v>8.5</v>
      </c>
      <c r="O306" s="201">
        <f>'6.5'!O306</f>
        <v>21.507220116459973</v>
      </c>
    </row>
    <row r="307" spans="13:15" ht="13.5">
      <c r="N307" s="34">
        <f>'6.5'!P307</f>
        <v>9.1999999999999993</v>
      </c>
      <c r="O307" s="201">
        <f>'6.5'!O307</f>
        <v>20.665426783604801</v>
      </c>
    </row>
    <row r="308" spans="13:15" ht="13.5">
      <c r="N308" s="34">
        <f>'6.5'!P308</f>
        <v>7.4</v>
      </c>
      <c r="O308" s="201">
        <f>'6.5'!O308</f>
        <v>21.61234745977162</v>
      </c>
    </row>
    <row r="309" spans="13:15" ht="13.5">
      <c r="N309" s="34">
        <f>'6.5'!P309</f>
        <v>5</v>
      </c>
      <c r="O309" s="201">
        <f>'6.5'!O309</f>
        <v>21.719282253536051</v>
      </c>
    </row>
    <row r="310" spans="13:15" ht="13.5">
      <c r="N310" s="34">
        <f>'6.5'!P310</f>
        <v>9.6999999999999993</v>
      </c>
      <c r="O310" s="201">
        <f>'6.5'!O310</f>
        <v>17.543933057475606</v>
      </c>
    </row>
    <row r="311" spans="13:15" ht="13.5">
      <c r="M311" s="1363"/>
      <c r="N311" s="34">
        <f>'6.5'!P311</f>
        <v>9.6999999999999993</v>
      </c>
      <c r="O311" s="201">
        <f>'6.5'!O311</f>
        <v>18.071784305816895</v>
      </c>
    </row>
    <row r="312" spans="13:15" ht="13.5">
      <c r="M312" s="1363"/>
      <c r="N312" s="34">
        <f>'6.5'!P312</f>
        <v>6.3</v>
      </c>
      <c r="O312" s="201">
        <f>'6.5'!O312</f>
        <v>21.756335084064901</v>
      </c>
    </row>
    <row r="313" spans="13:15" ht="13.5">
      <c r="M313" s="1363"/>
      <c r="N313" s="34">
        <f>'6.5'!P313</f>
        <v>5.5</v>
      </c>
      <c r="O313" s="201">
        <f>'6.5'!O313</f>
        <v>22.30877572386434</v>
      </c>
    </row>
    <row r="314" spans="13:15" ht="13.5">
      <c r="M314" s="1363"/>
      <c r="N314" s="34">
        <f>'6.5'!P314</f>
        <v>5.0999999999999996</v>
      </c>
      <c r="O314" s="201">
        <f>'6.5'!O314</f>
        <v>23.362341792724813</v>
      </c>
    </row>
    <row r="315" spans="13:15" ht="13.5">
      <c r="M315" s="1363"/>
      <c r="N315" s="34">
        <f>'6.5'!P315</f>
        <v>6</v>
      </c>
      <c r="O315" s="201">
        <f>'6.5'!O315</f>
        <v>23.177522079707163</v>
      </c>
    </row>
    <row r="316" spans="13:15" ht="13.5">
      <c r="M316" s="1363"/>
      <c r="N316" s="34">
        <f>'6.5'!P316</f>
        <v>6.2</v>
      </c>
      <c r="O316" s="201">
        <f>'6.5'!O316</f>
        <v>22.579435996841216</v>
      </c>
    </row>
    <row r="317" spans="13:15" ht="13.5">
      <c r="M317" s="1363"/>
      <c r="N317" s="34">
        <f>'6.5'!P317</f>
        <v>5.6</v>
      </c>
      <c r="O317" s="201">
        <f>'6.5'!O317</f>
        <v>20.800603886859978</v>
      </c>
    </row>
    <row r="318" spans="13:15" ht="13.5">
      <c r="M318" s="1363"/>
      <c r="N318" s="34">
        <f>'6.5'!P318</f>
        <v>5</v>
      </c>
      <c r="O318" s="201">
        <f>'6.5'!O318</f>
        <v>21.908544107140663</v>
      </c>
    </row>
    <row r="319" spans="13:15" ht="13.5">
      <c r="M319" s="1363"/>
      <c r="N319" s="34">
        <f>'6.5'!P319</f>
        <v>6</v>
      </c>
      <c r="O319" s="201">
        <f>'6.5'!O319</f>
        <v>24.5185385842816</v>
      </c>
    </row>
    <row r="320" spans="13:15" ht="13.5">
      <c r="M320" s="1363"/>
      <c r="N320" s="34">
        <f>'6.5'!P320</f>
        <v>5.0999999999999996</v>
      </c>
      <c r="O320" s="201">
        <f>'6.5'!O320</f>
        <v>24.900299336235133</v>
      </c>
    </row>
    <row r="321" spans="13:15" ht="13.5">
      <c r="M321" s="1363"/>
      <c r="N321" s="34">
        <f>'6.5'!P321</f>
        <v>4.5999999999999996</v>
      </c>
      <c r="O321" s="201">
        <f>'6.5'!O321</f>
        <v>25.505084541572366</v>
      </c>
    </row>
    <row r="322" spans="13:15" ht="13.5">
      <c r="M322" s="1363"/>
      <c r="N322" s="34">
        <f>'6.5'!P322</f>
        <v>4.4000000000000004</v>
      </c>
      <c r="O322" s="201">
        <f>'6.5'!O322</f>
        <v>26.065912552604907</v>
      </c>
    </row>
    <row r="323" spans="13:15" ht="13.5">
      <c r="M323" s="1363"/>
      <c r="N323" s="34">
        <f>'6.5'!P323</f>
        <v>4.5999999999999996</v>
      </c>
      <c r="O323" s="201">
        <f>'6.5'!O323</f>
        <v>25.250966313261479</v>
      </c>
    </row>
    <row r="324" spans="13:15" ht="13.5">
      <c r="M324" s="1363"/>
      <c r="N324" s="34">
        <f>'6.5'!P324</f>
        <v>5.8</v>
      </c>
      <c r="O324" s="201">
        <f>'6.5'!O324</f>
        <v>21.643837857324836</v>
      </c>
    </row>
    <row r="325" spans="13:15" ht="13.5">
      <c r="M325" s="1363"/>
      <c r="N325" s="34">
        <f>'6.5'!P325</f>
        <v>6.6</v>
      </c>
      <c r="O325" s="201">
        <f>'6.5'!O325</f>
        <v>20.756977757147425</v>
      </c>
    </row>
    <row r="326" spans="13:15" ht="13.5">
      <c r="M326" s="1363"/>
      <c r="N326" s="34">
        <f>'6.5'!P326</f>
        <v>3.4</v>
      </c>
      <c r="O326" s="201">
        <f>'6.5'!O326</f>
        <v>24.595239549395508</v>
      </c>
    </row>
    <row r="327" spans="13:15" ht="13.5">
      <c r="M327" s="1363"/>
      <c r="N327" s="34">
        <f>'6.5'!P327</f>
        <v>-0.3</v>
      </c>
      <c r="O327" s="201">
        <f>'6.5'!O327</f>
        <v>29.23332624500938</v>
      </c>
    </row>
    <row r="328" spans="13:15" ht="13.5">
      <c r="M328" s="1363"/>
      <c r="N328" s="34">
        <f>'6.5'!P328</f>
        <v>-0.9</v>
      </c>
      <c r="O328" s="201">
        <f>'6.5'!O328</f>
        <v>31.017013924852289</v>
      </c>
    </row>
    <row r="329" spans="13:15" ht="13.5">
      <c r="M329" s="1363"/>
      <c r="N329" s="34">
        <f>'6.5'!P329</f>
        <v>0.8</v>
      </c>
      <c r="O329" s="201">
        <f>'6.5'!O329</f>
        <v>31.916582742800323</v>
      </c>
    </row>
    <row r="330" spans="13:15" ht="13.5">
      <c r="M330" s="1363"/>
      <c r="N330" s="34">
        <f>'6.5'!P330</f>
        <v>-1.7</v>
      </c>
      <c r="O330" s="201">
        <f>'6.5'!O330</f>
        <v>33.513996551049708</v>
      </c>
    </row>
    <row r="331" spans="13:15" ht="13.5">
      <c r="M331" s="1363"/>
      <c r="N331" s="34">
        <f>'6.5'!P331</f>
        <v>-4</v>
      </c>
      <c r="O331" s="201">
        <f>'6.5'!O331</f>
        <v>31.185307036665534</v>
      </c>
    </row>
    <row r="332" spans="13:15" ht="13.5">
      <c r="M332" s="1363"/>
      <c r="N332" s="34">
        <f>'6.5'!P332</f>
        <v>-5.6</v>
      </c>
      <c r="O332" s="201">
        <f>'6.5'!O332</f>
        <v>33.266140510849048</v>
      </c>
    </row>
    <row r="333" spans="13:15" ht="13.5">
      <c r="M333" s="1363"/>
      <c r="N333" s="34">
        <f>'6.5'!P333</f>
        <v>-1.1000000000000001</v>
      </c>
      <c r="O333" s="201">
        <f>'6.5'!O333</f>
        <v>34.985083111465045</v>
      </c>
    </row>
    <row r="334" spans="13:15" ht="13.5">
      <c r="M334" s="1363"/>
      <c r="N334" s="34">
        <f>'6.5'!P334</f>
        <v>0.5</v>
      </c>
      <c r="O334" s="201">
        <f>'6.5'!O334</f>
        <v>33.958207279445531</v>
      </c>
    </row>
    <row r="335" spans="13:15" ht="13.5">
      <c r="M335" s="1363"/>
      <c r="N335" s="34">
        <f>'6.5'!P335</f>
        <v>-0.2</v>
      </c>
      <c r="O335" s="201">
        <f>'6.5'!O335</f>
        <v>34.42554584516256</v>
      </c>
    </row>
    <row r="336" spans="13:15" ht="13.5">
      <c r="M336" s="1363"/>
      <c r="N336" s="34">
        <f>'6.5'!P336</f>
        <v>-0.8</v>
      </c>
      <c r="O336" s="201">
        <f>'6.5'!O336</f>
        <v>34.377269498074455</v>
      </c>
    </row>
    <row r="337" spans="13:15" ht="13.5">
      <c r="M337" s="1363"/>
      <c r="N337" s="34">
        <f>'6.5'!P337</f>
        <v>-2.6</v>
      </c>
      <c r="O337" s="201">
        <f>'6.5'!O337</f>
        <v>34.076697039507927</v>
      </c>
    </row>
    <row r="338" spans="13:15" ht="13.5">
      <c r="M338" s="1363"/>
      <c r="N338" s="34">
        <f>'6.5'!P338</f>
        <v>0.4</v>
      </c>
      <c r="O338" s="201">
        <f>'6.5'!O338</f>
        <v>29.4857593763066</v>
      </c>
    </row>
    <row r="339" spans="13:15" ht="13.5">
      <c r="M339" s="1363"/>
      <c r="N339" s="34">
        <f>'6.5'!P339</f>
        <v>0.4</v>
      </c>
      <c r="O339" s="201">
        <f>'6.5'!O339</f>
        <v>29.883625050865703</v>
      </c>
    </row>
    <row r="340" spans="13:15" ht="13.5">
      <c r="M340" s="1363"/>
      <c r="N340" s="34">
        <f>'6.5'!P340</f>
        <v>1.7</v>
      </c>
      <c r="O340" s="201">
        <f>'6.5'!O340</f>
        <v>32.249981204786479</v>
      </c>
    </row>
    <row r="341" spans="13:15" ht="13.5">
      <c r="M341" s="1363"/>
      <c r="N341" s="34">
        <f>'6.5'!P341</f>
        <v>1.4</v>
      </c>
      <c r="O341" s="201">
        <f>'6.5'!O341</f>
        <v>32.41285593670603</v>
      </c>
    </row>
    <row r="342" spans="13:15" ht="13.5">
      <c r="M342" s="1363"/>
      <c r="N342" s="34">
        <f>'6.5'!P342</f>
        <v>1.5</v>
      </c>
      <c r="O342" s="201">
        <f>'6.5'!O342</f>
        <v>32.035323554668267</v>
      </c>
    </row>
    <row r="343" spans="13:15" ht="13.5">
      <c r="M343" s="1363"/>
      <c r="N343" s="34">
        <f>'6.5'!P343</f>
        <v>3.1</v>
      </c>
      <c r="O343" s="201">
        <f>'6.5'!O343</f>
        <v>30.52534777074878</v>
      </c>
    </row>
    <row r="344" spans="13:15" ht="13.5">
      <c r="M344" s="1363"/>
      <c r="N344" s="34">
        <f>'6.5'!P344</f>
        <v>3.7</v>
      </c>
      <c r="O344" s="201">
        <f>'6.5'!O344</f>
        <v>28.844514930813489</v>
      </c>
    </row>
    <row r="345" spans="13:15" ht="13.5">
      <c r="M345" s="1363"/>
      <c r="N345" s="34">
        <f>'6.5'!P345</f>
        <v>2.8</v>
      </c>
      <c r="O345" s="201">
        <f>'6.5'!O345</f>
        <v>25.777281711111513</v>
      </c>
    </row>
    <row r="346" spans="13:15" ht="13.5">
      <c r="M346" s="1363"/>
      <c r="N346" s="34">
        <f>'6.5'!P346</f>
        <v>4.7</v>
      </c>
      <c r="O346" s="201">
        <f>'6.5'!O346</f>
        <v>25.156264247640824</v>
      </c>
    </row>
    <row r="347" spans="13:15" ht="13.5">
      <c r="M347" s="1363"/>
      <c r="N347" s="34">
        <f>'6.5'!P347</f>
        <v>7.8</v>
      </c>
      <c r="O347" s="201">
        <f>'6.5'!O347</f>
        <v>26.277400846984595</v>
      </c>
    </row>
    <row r="348" spans="13:15" ht="13.5">
      <c r="M348" s="1363"/>
      <c r="N348" s="34">
        <f>'6.5'!P348</f>
        <v>8</v>
      </c>
      <c r="O348" s="201">
        <f>'6.5'!O348</f>
        <v>24.789892747093315</v>
      </c>
    </row>
    <row r="349" spans="13:15" ht="13.5">
      <c r="M349" s="1363"/>
      <c r="N349" s="34">
        <f>'6.5'!P349</f>
        <v>6</v>
      </c>
      <c r="O349" s="201">
        <f>'6.5'!O349</f>
        <v>26.403125211008081</v>
      </c>
    </row>
    <row r="350" spans="13:15" ht="13.5">
      <c r="M350" s="1363"/>
      <c r="N350" s="34">
        <f>'6.5'!P350</f>
        <v>5.3</v>
      </c>
      <c r="O350" s="201">
        <f>'6.5'!O350</f>
        <v>27.829258002288331</v>
      </c>
    </row>
    <row r="351" spans="13:15" ht="13.5">
      <c r="M351" s="1363"/>
      <c r="N351" s="34">
        <f>'6.5'!P351</f>
        <v>1.8</v>
      </c>
      <c r="O351" s="201">
        <f>'6.5'!O351</f>
        <v>30.515361085870691</v>
      </c>
    </row>
    <row r="352" spans="13:15" ht="13.5">
      <c r="M352" s="1363"/>
      <c r="N352" s="34">
        <f>'6.5'!P352</f>
        <v>0.6</v>
      </c>
      <c r="O352" s="201">
        <f>'6.5'!O352</f>
        <v>29.171667053297707</v>
      </c>
    </row>
    <row r="353" spans="13:15" ht="13.5">
      <c r="M353" s="1363"/>
      <c r="N353" s="34">
        <f>'6.5'!P353</f>
        <v>1</v>
      </c>
      <c r="O353" s="201">
        <f>'6.5'!O353</f>
        <v>29.262365323065694</v>
      </c>
    </row>
    <row r="354" spans="13:15" ht="13.5">
      <c r="M354" s="1363"/>
      <c r="N354" s="34">
        <f>'6.5'!P354</f>
        <v>-0.6</v>
      </c>
      <c r="O354" s="201">
        <f>'6.5'!O354</f>
        <v>34.826935810305194</v>
      </c>
    </row>
    <row r="355" spans="13:15" ht="13.5">
      <c r="M355" s="1363"/>
      <c r="N355" s="34">
        <f>'6.5'!P355</f>
        <v>-0.5</v>
      </c>
      <c r="O355" s="201">
        <f>'6.5'!O355</f>
        <v>36.526844211241468</v>
      </c>
    </row>
    <row r="356" spans="13:15" ht="13.5">
      <c r="M356" s="1363"/>
      <c r="N356" s="34">
        <f>'6.5'!P356</f>
        <v>0.5</v>
      </c>
      <c r="O356" s="201">
        <f>'6.5'!O356</f>
        <v>35.3234753758408</v>
      </c>
    </row>
    <row r="357" spans="13:15" ht="13.5">
      <c r="M357" s="1363"/>
      <c r="N357" s="34">
        <f>'6.5'!P357</f>
        <v>1.1000000000000001</v>
      </c>
      <c r="O357" s="201">
        <f>'6.5'!O357</f>
        <v>33.681970278203579</v>
      </c>
    </row>
    <row r="358" spans="13:15" ht="13.5">
      <c r="M358" s="1363"/>
      <c r="N358" s="34">
        <f>'6.5'!P358</f>
        <v>1.4</v>
      </c>
      <c r="O358" s="201">
        <f>'6.5'!O358</f>
        <v>31.794463546561538</v>
      </c>
    </row>
    <row r="359" spans="13:15" ht="13.5">
      <c r="M359" s="1363"/>
      <c r="N359" s="34">
        <f>'6.5'!P359</f>
        <v>1.5</v>
      </c>
      <c r="O359" s="201">
        <f>'6.5'!O359</f>
        <v>29.474165476935397</v>
      </c>
    </row>
    <row r="360" spans="13:15" ht="13.5">
      <c r="M360" s="1363"/>
      <c r="N360" s="34">
        <f>'6.5'!P360</f>
        <v>1.7</v>
      </c>
      <c r="O360" s="201">
        <f>'6.5'!O360</f>
        <v>28.562884679516912</v>
      </c>
    </row>
    <row r="361" spans="13:15" ht="13.5">
      <c r="M361" s="1363"/>
      <c r="N361" s="34">
        <f>'6.5'!P361</f>
        <v>1.9</v>
      </c>
      <c r="O361" s="201">
        <f>'6.5'!O361</f>
        <v>30.301557757399017</v>
      </c>
    </row>
    <row r="362" spans="13:15" ht="13.5">
      <c r="M362" s="1363"/>
      <c r="N362" s="34">
        <f>'6.5'!P362</f>
        <v>1.1000000000000001</v>
      </c>
      <c r="O362" s="201">
        <f>'6.5'!O362</f>
        <v>29.635836022357857</v>
      </c>
    </row>
    <row r="363" spans="13:15" ht="13.5">
      <c r="M363" s="1363"/>
      <c r="N363" s="34">
        <f>'6.5'!P363</f>
        <v>-2.6</v>
      </c>
      <c r="O363" s="201">
        <f>'6.5'!O363</f>
        <v>29.158846485816039</v>
      </c>
    </row>
    <row r="364" spans="13:15" ht="13.5">
      <c r="M364" s="1363"/>
      <c r="N364" s="34">
        <f>'6.5'!P364</f>
        <v>-4.0999999999999996</v>
      </c>
      <c r="O364" s="201">
        <f>'6.5'!O364</f>
        <v>30.670503078342037</v>
      </c>
    </row>
    <row r="365" spans="13:15" ht="13.5">
      <c r="M365" s="1363"/>
      <c r="N365" s="34">
        <f>'6.5'!P365</f>
        <v>-2.9</v>
      </c>
      <c r="O365" s="201">
        <f>'6.5'!O365</f>
        <v>30.875769958303252</v>
      </c>
    </row>
    <row r="366" spans="13:15" ht="13.5">
      <c r="M366" s="1363"/>
      <c r="N366" s="34">
        <f>'6.5'!P366</f>
        <v>-1.5</v>
      </c>
      <c r="O366" s="201">
        <f>'6.5'!O366</f>
        <v>29.970180259444671</v>
      </c>
    </row>
    <row r="367" spans="13:15" ht="13.5">
      <c r="M367" s="1363"/>
      <c r="N367" s="34">
        <f>'6.5'!P367</f>
        <v>-2.2000000000000002</v>
      </c>
      <c r="O367" s="201">
        <f>'6.5'!O367</f>
        <v>30.436815928875927</v>
      </c>
    </row>
    <row r="368" spans="13:15" ht="13.5">
      <c r="M368" s="1363"/>
      <c r="N368" s="34">
        <f>'6.5'!P368</f>
        <v>-1.4</v>
      </c>
      <c r="O368" s="201">
        <f>'6.5'!O368</f>
        <v>31.758964782797648</v>
      </c>
    </row>
    <row r="369" spans="13:15" ht="13.5">
      <c r="M369" s="1363"/>
      <c r="N369" s="34">
        <f>'6.5'!P369</f>
        <v>-2.9</v>
      </c>
      <c r="O369" s="201">
        <f>'6.5'!O369</f>
        <v>32.285182456839003</v>
      </c>
    </row>
    <row r="370" spans="13:15" ht="13.5">
      <c r="M370" s="1363"/>
      <c r="N370" s="34">
        <f>'6.5'!P370</f>
        <v>-2.6</v>
      </c>
      <c r="O370" s="201">
        <f>'6.5'!O370</f>
        <v>31.908986891911024</v>
      </c>
    </row>
    <row r="371" spans="13:15" ht="13.5">
      <c r="M371" s="1363"/>
      <c r="N371" s="34"/>
      <c r="O371" s="201"/>
    </row>
  </sheetData>
  <mergeCells count="9">
    <mergeCell ref="A1:L1"/>
    <mergeCell ref="H3:I5"/>
    <mergeCell ref="B3:D3"/>
    <mergeCell ref="E3:G3"/>
    <mergeCell ref="J3:L3"/>
    <mergeCell ref="B4:C4"/>
    <mergeCell ref="E4:F4"/>
    <mergeCell ref="J4:K4"/>
    <mergeCell ref="A3:A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4"/>
  <dimension ref="A1:X55"/>
  <sheetViews>
    <sheetView showGridLines="0" zoomScaleNormal="100" zoomScaleSheetLayoutView="100" workbookViewId="0"/>
  </sheetViews>
  <sheetFormatPr defaultRowHeight="11.25"/>
  <cols>
    <col min="1" max="1" width="8.140625" style="206" customWidth="1"/>
    <col min="2" max="12" width="7.7109375" style="206" customWidth="1"/>
    <col min="13" max="15" width="9.7109375" style="206" customWidth="1"/>
    <col min="16" max="16" width="13.5703125" style="206" customWidth="1"/>
    <col min="17" max="17" width="1.7109375" style="206" customWidth="1"/>
    <col min="18" max="254" width="9.140625" style="206"/>
    <col min="255" max="255" width="3" style="206" customWidth="1"/>
    <col min="256" max="256" width="4.5703125" style="206" customWidth="1"/>
    <col min="257" max="266" width="11.7109375" style="206" customWidth="1"/>
    <col min="267" max="510" width="9.140625" style="206"/>
    <col min="511" max="511" width="3" style="206" customWidth="1"/>
    <col min="512" max="512" width="4.5703125" style="206" customWidth="1"/>
    <col min="513" max="522" width="11.7109375" style="206" customWidth="1"/>
    <col min="523" max="766" width="9.140625" style="206"/>
    <col min="767" max="767" width="3" style="206" customWidth="1"/>
    <col min="768" max="768" width="4.5703125" style="206" customWidth="1"/>
    <col min="769" max="778" width="11.7109375" style="206" customWidth="1"/>
    <col min="779" max="1022" width="9.140625" style="206"/>
    <col min="1023" max="1023" width="3" style="206" customWidth="1"/>
    <col min="1024" max="1024" width="4.5703125" style="206" customWidth="1"/>
    <col min="1025" max="1034" width="11.7109375" style="206" customWidth="1"/>
    <col min="1035" max="1278" width="9.140625" style="206"/>
    <col min="1279" max="1279" width="3" style="206" customWidth="1"/>
    <col min="1280" max="1280" width="4.5703125" style="206" customWidth="1"/>
    <col min="1281" max="1290" width="11.7109375" style="206" customWidth="1"/>
    <col min="1291" max="1534" width="9.140625" style="206"/>
    <col min="1535" max="1535" width="3" style="206" customWidth="1"/>
    <col min="1536" max="1536" width="4.5703125" style="206" customWidth="1"/>
    <col min="1537" max="1546" width="11.7109375" style="206" customWidth="1"/>
    <col min="1547" max="1790" width="9.140625" style="206"/>
    <col min="1791" max="1791" width="3" style="206" customWidth="1"/>
    <col min="1792" max="1792" width="4.5703125" style="206" customWidth="1"/>
    <col min="1793" max="1802" width="11.7109375" style="206" customWidth="1"/>
    <col min="1803" max="2046" width="9.140625" style="206"/>
    <col min="2047" max="2047" width="3" style="206" customWidth="1"/>
    <col min="2048" max="2048" width="4.5703125" style="206" customWidth="1"/>
    <col min="2049" max="2058" width="11.7109375" style="206" customWidth="1"/>
    <col min="2059" max="2302" width="9.140625" style="206"/>
    <col min="2303" max="2303" width="3" style="206" customWidth="1"/>
    <col min="2304" max="2304" width="4.5703125" style="206" customWidth="1"/>
    <col min="2305" max="2314" width="11.7109375" style="206" customWidth="1"/>
    <col min="2315" max="2558" width="9.140625" style="206"/>
    <col min="2559" max="2559" width="3" style="206" customWidth="1"/>
    <col min="2560" max="2560" width="4.5703125" style="206" customWidth="1"/>
    <col min="2561" max="2570" width="11.7109375" style="206" customWidth="1"/>
    <col min="2571" max="2814" width="9.140625" style="206"/>
    <col min="2815" max="2815" width="3" style="206" customWidth="1"/>
    <col min="2816" max="2816" width="4.5703125" style="206" customWidth="1"/>
    <col min="2817" max="2826" width="11.7109375" style="206" customWidth="1"/>
    <col min="2827" max="3070" width="9.140625" style="206"/>
    <col min="3071" max="3071" width="3" style="206" customWidth="1"/>
    <col min="3072" max="3072" width="4.5703125" style="206" customWidth="1"/>
    <col min="3073" max="3082" width="11.7109375" style="206" customWidth="1"/>
    <col min="3083" max="3326" width="9.140625" style="206"/>
    <col min="3327" max="3327" width="3" style="206" customWidth="1"/>
    <col min="3328" max="3328" width="4.5703125" style="206" customWidth="1"/>
    <col min="3329" max="3338" width="11.7109375" style="206" customWidth="1"/>
    <col min="3339" max="3582" width="9.140625" style="206"/>
    <col min="3583" max="3583" width="3" style="206" customWidth="1"/>
    <col min="3584" max="3584" width="4.5703125" style="206" customWidth="1"/>
    <col min="3585" max="3594" width="11.7109375" style="206" customWidth="1"/>
    <col min="3595" max="3838" width="9.140625" style="206"/>
    <col min="3839" max="3839" width="3" style="206" customWidth="1"/>
    <col min="3840" max="3840" width="4.5703125" style="206" customWidth="1"/>
    <col min="3841" max="3850" width="11.7109375" style="206" customWidth="1"/>
    <col min="3851" max="4094" width="9.140625" style="206"/>
    <col min="4095" max="4095" width="3" style="206" customWidth="1"/>
    <col min="4096" max="4096" width="4.5703125" style="206" customWidth="1"/>
    <col min="4097" max="4106" width="11.7109375" style="206" customWidth="1"/>
    <col min="4107" max="4350" width="9.140625" style="206"/>
    <col min="4351" max="4351" width="3" style="206" customWidth="1"/>
    <col min="4352" max="4352" width="4.5703125" style="206" customWidth="1"/>
    <col min="4353" max="4362" width="11.7109375" style="206" customWidth="1"/>
    <col min="4363" max="4606" width="9.140625" style="206"/>
    <col min="4607" max="4607" width="3" style="206" customWidth="1"/>
    <col min="4608" max="4608" width="4.5703125" style="206" customWidth="1"/>
    <col min="4609" max="4618" width="11.7109375" style="206" customWidth="1"/>
    <col min="4619" max="4862" width="9.140625" style="206"/>
    <col min="4863" max="4863" width="3" style="206" customWidth="1"/>
    <col min="4864" max="4864" width="4.5703125" style="206" customWidth="1"/>
    <col min="4865" max="4874" width="11.7109375" style="206" customWidth="1"/>
    <col min="4875" max="5118" width="9.140625" style="206"/>
    <col min="5119" max="5119" width="3" style="206" customWidth="1"/>
    <col min="5120" max="5120" width="4.5703125" style="206" customWidth="1"/>
    <col min="5121" max="5130" width="11.7109375" style="206" customWidth="1"/>
    <col min="5131" max="5374" width="9.140625" style="206"/>
    <col min="5375" max="5375" width="3" style="206" customWidth="1"/>
    <col min="5376" max="5376" width="4.5703125" style="206" customWidth="1"/>
    <col min="5377" max="5386" width="11.7109375" style="206" customWidth="1"/>
    <col min="5387" max="5630" width="9.140625" style="206"/>
    <col min="5631" max="5631" width="3" style="206" customWidth="1"/>
    <col min="5632" max="5632" width="4.5703125" style="206" customWidth="1"/>
    <col min="5633" max="5642" width="11.7109375" style="206" customWidth="1"/>
    <col min="5643" max="5886" width="9.140625" style="206"/>
    <col min="5887" max="5887" width="3" style="206" customWidth="1"/>
    <col min="5888" max="5888" width="4.5703125" style="206" customWidth="1"/>
    <col min="5889" max="5898" width="11.7109375" style="206" customWidth="1"/>
    <col min="5899" max="6142" width="9.140625" style="206"/>
    <col min="6143" max="6143" width="3" style="206" customWidth="1"/>
    <col min="6144" max="6144" width="4.5703125" style="206" customWidth="1"/>
    <col min="6145" max="6154" width="11.7109375" style="206" customWidth="1"/>
    <col min="6155" max="6398" width="9.140625" style="206"/>
    <col min="6399" max="6399" width="3" style="206" customWidth="1"/>
    <col min="6400" max="6400" width="4.5703125" style="206" customWidth="1"/>
    <col min="6401" max="6410" width="11.7109375" style="206" customWidth="1"/>
    <col min="6411" max="6654" width="9.140625" style="206"/>
    <col min="6655" max="6655" width="3" style="206" customWidth="1"/>
    <col min="6656" max="6656" width="4.5703125" style="206" customWidth="1"/>
    <col min="6657" max="6666" width="11.7109375" style="206" customWidth="1"/>
    <col min="6667" max="6910" width="9.140625" style="206"/>
    <col min="6911" max="6911" width="3" style="206" customWidth="1"/>
    <col min="6912" max="6912" width="4.5703125" style="206" customWidth="1"/>
    <col min="6913" max="6922" width="11.7109375" style="206" customWidth="1"/>
    <col min="6923" max="7166" width="9.140625" style="206"/>
    <col min="7167" max="7167" width="3" style="206" customWidth="1"/>
    <col min="7168" max="7168" width="4.5703125" style="206" customWidth="1"/>
    <col min="7169" max="7178" width="11.7109375" style="206" customWidth="1"/>
    <col min="7179" max="7422" width="9.140625" style="206"/>
    <col min="7423" max="7423" width="3" style="206" customWidth="1"/>
    <col min="7424" max="7424" width="4.5703125" style="206" customWidth="1"/>
    <col min="7425" max="7434" width="11.7109375" style="206" customWidth="1"/>
    <col min="7435" max="7678" width="9.140625" style="206"/>
    <col min="7679" max="7679" width="3" style="206" customWidth="1"/>
    <col min="7680" max="7680" width="4.5703125" style="206" customWidth="1"/>
    <col min="7681" max="7690" width="11.7109375" style="206" customWidth="1"/>
    <col min="7691" max="7934" width="9.140625" style="206"/>
    <col min="7935" max="7935" width="3" style="206" customWidth="1"/>
    <col min="7936" max="7936" width="4.5703125" style="206" customWidth="1"/>
    <col min="7937" max="7946" width="11.7109375" style="206" customWidth="1"/>
    <col min="7947" max="8190" width="9.140625" style="206"/>
    <col min="8191" max="8191" width="3" style="206" customWidth="1"/>
    <col min="8192" max="8192" width="4.5703125" style="206" customWidth="1"/>
    <col min="8193" max="8202" width="11.7109375" style="206" customWidth="1"/>
    <col min="8203" max="8446" width="9.140625" style="206"/>
    <col min="8447" max="8447" width="3" style="206" customWidth="1"/>
    <col min="8448" max="8448" width="4.5703125" style="206" customWidth="1"/>
    <col min="8449" max="8458" width="11.7109375" style="206" customWidth="1"/>
    <col min="8459" max="8702" width="9.140625" style="206"/>
    <col min="8703" max="8703" width="3" style="206" customWidth="1"/>
    <col min="8704" max="8704" width="4.5703125" style="206" customWidth="1"/>
    <col min="8705" max="8714" width="11.7109375" style="206" customWidth="1"/>
    <col min="8715" max="8958" width="9.140625" style="206"/>
    <col min="8959" max="8959" width="3" style="206" customWidth="1"/>
    <col min="8960" max="8960" width="4.5703125" style="206" customWidth="1"/>
    <col min="8961" max="8970" width="11.7109375" style="206" customWidth="1"/>
    <col min="8971" max="9214" width="9.140625" style="206"/>
    <col min="9215" max="9215" width="3" style="206" customWidth="1"/>
    <col min="9216" max="9216" width="4.5703125" style="206" customWidth="1"/>
    <col min="9217" max="9226" width="11.7109375" style="206" customWidth="1"/>
    <col min="9227" max="9470" width="9.140625" style="206"/>
    <col min="9471" max="9471" width="3" style="206" customWidth="1"/>
    <col min="9472" max="9472" width="4.5703125" style="206" customWidth="1"/>
    <col min="9473" max="9482" width="11.7109375" style="206" customWidth="1"/>
    <col min="9483" max="9726" width="9.140625" style="206"/>
    <col min="9727" max="9727" width="3" style="206" customWidth="1"/>
    <col min="9728" max="9728" width="4.5703125" style="206" customWidth="1"/>
    <col min="9729" max="9738" width="11.7109375" style="206" customWidth="1"/>
    <col min="9739" max="9982" width="9.140625" style="206"/>
    <col min="9983" max="9983" width="3" style="206" customWidth="1"/>
    <col min="9984" max="9984" width="4.5703125" style="206" customWidth="1"/>
    <col min="9985" max="9994" width="11.7109375" style="206" customWidth="1"/>
    <col min="9995" max="10238" width="9.140625" style="206"/>
    <col min="10239" max="10239" width="3" style="206" customWidth="1"/>
    <col min="10240" max="10240" width="4.5703125" style="206" customWidth="1"/>
    <col min="10241" max="10250" width="11.7109375" style="206" customWidth="1"/>
    <col min="10251" max="10494" width="9.140625" style="206"/>
    <col min="10495" max="10495" width="3" style="206" customWidth="1"/>
    <col min="10496" max="10496" width="4.5703125" style="206" customWidth="1"/>
    <col min="10497" max="10506" width="11.7109375" style="206" customWidth="1"/>
    <col min="10507" max="10750" width="9.140625" style="206"/>
    <col min="10751" max="10751" width="3" style="206" customWidth="1"/>
    <col min="10752" max="10752" width="4.5703125" style="206" customWidth="1"/>
    <col min="10753" max="10762" width="11.7109375" style="206" customWidth="1"/>
    <col min="10763" max="11006" width="9.140625" style="206"/>
    <col min="11007" max="11007" width="3" style="206" customWidth="1"/>
    <col min="11008" max="11008" width="4.5703125" style="206" customWidth="1"/>
    <col min="11009" max="11018" width="11.7109375" style="206" customWidth="1"/>
    <col min="11019" max="11262" width="9.140625" style="206"/>
    <col min="11263" max="11263" width="3" style="206" customWidth="1"/>
    <col min="11264" max="11264" width="4.5703125" style="206" customWidth="1"/>
    <col min="11265" max="11274" width="11.7109375" style="206" customWidth="1"/>
    <col min="11275" max="11518" width="9.140625" style="206"/>
    <col min="11519" max="11519" width="3" style="206" customWidth="1"/>
    <col min="11520" max="11520" width="4.5703125" style="206" customWidth="1"/>
    <col min="11521" max="11530" width="11.7109375" style="206" customWidth="1"/>
    <col min="11531" max="11774" width="9.140625" style="206"/>
    <col min="11775" max="11775" width="3" style="206" customWidth="1"/>
    <col min="11776" max="11776" width="4.5703125" style="206" customWidth="1"/>
    <col min="11777" max="11786" width="11.7109375" style="206" customWidth="1"/>
    <col min="11787" max="12030" width="9.140625" style="206"/>
    <col min="12031" max="12031" width="3" style="206" customWidth="1"/>
    <col min="12032" max="12032" width="4.5703125" style="206" customWidth="1"/>
    <col min="12033" max="12042" width="11.7109375" style="206" customWidth="1"/>
    <col min="12043" max="12286" width="9.140625" style="206"/>
    <col min="12287" max="12287" width="3" style="206" customWidth="1"/>
    <col min="12288" max="12288" width="4.5703125" style="206" customWidth="1"/>
    <col min="12289" max="12298" width="11.7109375" style="206" customWidth="1"/>
    <col min="12299" max="12542" width="9.140625" style="206"/>
    <col min="12543" max="12543" width="3" style="206" customWidth="1"/>
    <col min="12544" max="12544" width="4.5703125" style="206" customWidth="1"/>
    <col min="12545" max="12554" width="11.7109375" style="206" customWidth="1"/>
    <col min="12555" max="12798" width="9.140625" style="206"/>
    <col min="12799" max="12799" width="3" style="206" customWidth="1"/>
    <col min="12800" max="12800" width="4.5703125" style="206" customWidth="1"/>
    <col min="12801" max="12810" width="11.7109375" style="206" customWidth="1"/>
    <col min="12811" max="13054" width="9.140625" style="206"/>
    <col min="13055" max="13055" width="3" style="206" customWidth="1"/>
    <col min="13056" max="13056" width="4.5703125" style="206" customWidth="1"/>
    <col min="13057" max="13066" width="11.7109375" style="206" customWidth="1"/>
    <col min="13067" max="13310" width="9.140625" style="206"/>
    <col min="13311" max="13311" width="3" style="206" customWidth="1"/>
    <col min="13312" max="13312" width="4.5703125" style="206" customWidth="1"/>
    <col min="13313" max="13322" width="11.7109375" style="206" customWidth="1"/>
    <col min="13323" max="13566" width="9.140625" style="206"/>
    <col min="13567" max="13567" width="3" style="206" customWidth="1"/>
    <col min="13568" max="13568" width="4.5703125" style="206" customWidth="1"/>
    <col min="13569" max="13578" width="11.7109375" style="206" customWidth="1"/>
    <col min="13579" max="13822" width="9.140625" style="206"/>
    <col min="13823" max="13823" width="3" style="206" customWidth="1"/>
    <col min="13824" max="13824" width="4.5703125" style="206" customWidth="1"/>
    <col min="13825" max="13834" width="11.7109375" style="206" customWidth="1"/>
    <col min="13835" max="14078" width="9.140625" style="206"/>
    <col min="14079" max="14079" width="3" style="206" customWidth="1"/>
    <col min="14080" max="14080" width="4.5703125" style="206" customWidth="1"/>
    <col min="14081" max="14090" width="11.7109375" style="206" customWidth="1"/>
    <col min="14091" max="14334" width="9.140625" style="206"/>
    <col min="14335" max="14335" width="3" style="206" customWidth="1"/>
    <col min="14336" max="14336" width="4.5703125" style="206" customWidth="1"/>
    <col min="14337" max="14346" width="11.7109375" style="206" customWidth="1"/>
    <col min="14347" max="14590" width="9.140625" style="206"/>
    <col min="14591" max="14591" width="3" style="206" customWidth="1"/>
    <col min="14592" max="14592" width="4.5703125" style="206" customWidth="1"/>
    <col min="14593" max="14602" width="11.7109375" style="206" customWidth="1"/>
    <col min="14603" max="14846" width="9.140625" style="206"/>
    <col min="14847" max="14847" width="3" style="206" customWidth="1"/>
    <col min="14848" max="14848" width="4.5703125" style="206" customWidth="1"/>
    <col min="14849" max="14858" width="11.7109375" style="206" customWidth="1"/>
    <col min="14859" max="15102" width="9.140625" style="206"/>
    <col min="15103" max="15103" width="3" style="206" customWidth="1"/>
    <col min="15104" max="15104" width="4.5703125" style="206" customWidth="1"/>
    <col min="15105" max="15114" width="11.7109375" style="206" customWidth="1"/>
    <col min="15115" max="15358" width="9.140625" style="206"/>
    <col min="15359" max="15359" width="3" style="206" customWidth="1"/>
    <col min="15360" max="15360" width="4.5703125" style="206" customWidth="1"/>
    <col min="15361" max="15370" width="11.7109375" style="206" customWidth="1"/>
    <col min="15371" max="15614" width="9.140625" style="206"/>
    <col min="15615" max="15615" width="3" style="206" customWidth="1"/>
    <col min="15616" max="15616" width="4.5703125" style="206" customWidth="1"/>
    <col min="15617" max="15626" width="11.7109375" style="206" customWidth="1"/>
    <col min="15627" max="15870" width="9.140625" style="206"/>
    <col min="15871" max="15871" width="3" style="206" customWidth="1"/>
    <col min="15872" max="15872" width="4.5703125" style="206" customWidth="1"/>
    <col min="15873" max="15882" width="11.7109375" style="206" customWidth="1"/>
    <col min="15883" max="16126" width="9.140625" style="206"/>
    <col min="16127" max="16127" width="3" style="206" customWidth="1"/>
    <col min="16128" max="16128" width="4.5703125" style="206" customWidth="1"/>
    <col min="16129" max="16138" width="11.7109375" style="206" customWidth="1"/>
    <col min="16139" max="16383" width="9.140625" style="206"/>
    <col min="16384" max="16384" width="9.140625" style="206" customWidth="1"/>
  </cols>
  <sheetData>
    <row r="1" spans="1:24" ht="20.25">
      <c r="A1" s="548" t="s">
        <v>379</v>
      </c>
      <c r="B1" s="215"/>
      <c r="C1" s="215"/>
      <c r="D1" s="215"/>
      <c r="E1" s="215"/>
      <c r="F1" s="215"/>
      <c r="G1" s="215"/>
      <c r="H1" s="215"/>
      <c r="I1" s="215"/>
      <c r="J1" s="216"/>
      <c r="K1" s="217"/>
      <c r="L1" s="218"/>
    </row>
    <row r="2" spans="1:24" ht="5.0999999999999996" customHeight="1">
      <c r="A2" s="219"/>
      <c r="B2" s="219"/>
      <c r="C2" s="219"/>
      <c r="D2" s="219"/>
      <c r="E2" s="219"/>
      <c r="F2" s="219"/>
      <c r="G2" s="219"/>
      <c r="H2" s="219"/>
      <c r="I2" s="219"/>
      <c r="J2" s="220"/>
      <c r="L2" s="221"/>
    </row>
    <row r="3" spans="1:24" ht="18">
      <c r="A3" s="554" t="s">
        <v>380</v>
      </c>
      <c r="B3" s="554"/>
      <c r="C3" s="554"/>
      <c r="D3" s="554"/>
      <c r="E3" s="554"/>
      <c r="F3" s="554"/>
      <c r="G3" s="554"/>
      <c r="H3" s="554"/>
      <c r="I3" s="554"/>
      <c r="J3" s="554"/>
      <c r="K3" s="8"/>
      <c r="L3" s="222"/>
      <c r="M3" s="223"/>
      <c r="N3" s="223"/>
      <c r="P3" s="224"/>
      <c r="Q3" s="224"/>
    </row>
    <row r="4" spans="1:24" ht="5.0999999999999996" customHeight="1">
      <c r="A4" s="214"/>
      <c r="C4" s="214"/>
      <c r="D4" s="214"/>
      <c r="E4" s="214"/>
      <c r="F4" s="214"/>
      <c r="G4" s="214"/>
      <c r="H4" s="214"/>
      <c r="I4" s="214"/>
      <c r="J4" s="214"/>
      <c r="K4" s="214"/>
      <c r="L4" s="214"/>
      <c r="M4" s="214"/>
      <c r="N4" s="214"/>
      <c r="O4" s="214"/>
      <c r="P4" s="214"/>
      <c r="Q4" s="214"/>
    </row>
    <row r="5" spans="1:24" ht="15" customHeight="1">
      <c r="A5" s="499"/>
      <c r="B5" s="1687" t="s">
        <v>534</v>
      </c>
      <c r="C5" s="1687"/>
      <c r="D5" s="1687"/>
      <c r="E5" s="1687"/>
      <c r="F5" s="1687"/>
      <c r="G5" s="1687"/>
      <c r="H5" s="1687"/>
      <c r="I5" s="1687"/>
      <c r="J5" s="1687"/>
      <c r="K5" s="1687"/>
      <c r="L5" s="1687"/>
      <c r="M5" s="214"/>
      <c r="N5" s="214"/>
      <c r="O5" s="214"/>
      <c r="P5" s="214"/>
      <c r="Q5" s="214"/>
    </row>
    <row r="6" spans="1:24" ht="15" customHeight="1">
      <c r="A6" s="1692" t="s">
        <v>223</v>
      </c>
      <c r="B6" s="1688" t="s">
        <v>432</v>
      </c>
      <c r="C6" s="1689"/>
      <c r="D6" s="1689"/>
      <c r="E6" s="1689"/>
      <c r="F6" s="1690"/>
      <c r="G6" s="1689" t="s">
        <v>433</v>
      </c>
      <c r="H6" s="1689"/>
      <c r="I6" s="1689"/>
      <c r="J6" s="1689"/>
      <c r="K6" s="1689"/>
      <c r="L6" s="1212" t="s">
        <v>202</v>
      </c>
      <c r="M6" s="9"/>
      <c r="N6" s="9"/>
      <c r="O6" s="9"/>
      <c r="P6" s="9"/>
    </row>
    <row r="7" spans="1:24" ht="63.75" customHeight="1">
      <c r="A7" s="1693"/>
      <c r="B7" s="1013" t="s">
        <v>537</v>
      </c>
      <c r="C7" s="480" t="s">
        <v>225</v>
      </c>
      <c r="D7" s="480" t="s">
        <v>536</v>
      </c>
      <c r="E7" s="480" t="s">
        <v>591</v>
      </c>
      <c r="F7" s="1014" t="s">
        <v>226</v>
      </c>
      <c r="G7" s="1013" t="s">
        <v>537</v>
      </c>
      <c r="H7" s="480" t="s">
        <v>225</v>
      </c>
      <c r="I7" s="480" t="s">
        <v>536</v>
      </c>
      <c r="J7" s="480" t="s">
        <v>591</v>
      </c>
      <c r="K7" s="480" t="s">
        <v>226</v>
      </c>
      <c r="L7" s="1021" t="s">
        <v>227</v>
      </c>
      <c r="S7" s="1686"/>
      <c r="T7" s="1686"/>
      <c r="U7" s="1686"/>
      <c r="V7" s="1686"/>
    </row>
    <row r="8" spans="1:24" ht="12.95" customHeight="1">
      <c r="A8" s="923">
        <v>0.29166666666666669</v>
      </c>
      <c r="B8" s="937">
        <v>243.032212196621</v>
      </c>
      <c r="C8" s="601">
        <v>1549.2982968787505</v>
      </c>
      <c r="D8" s="602">
        <v>78.348955059481241</v>
      </c>
      <c r="E8" s="602">
        <v>163.50825019706747</v>
      </c>
      <c r="F8" s="941">
        <f>SUM(B8:E8)</f>
        <v>2034.1877143319202</v>
      </c>
      <c r="G8" s="601">
        <v>2635.9761764327541</v>
      </c>
      <c r="H8" s="601">
        <v>16794.233842901795</v>
      </c>
      <c r="I8" s="602">
        <v>852.17504274553585</v>
      </c>
      <c r="J8" s="602">
        <v>1783.5009970297619</v>
      </c>
      <c r="K8" s="602">
        <f>SUM(G8:J8)</f>
        <v>22065.886059109846</v>
      </c>
      <c r="L8" s="1022">
        <v>-7.1</v>
      </c>
      <c r="M8" s="213"/>
      <c r="N8" s="1438"/>
      <c r="O8" s="212"/>
      <c r="P8" s="210"/>
      <c r="Q8" s="210"/>
      <c r="R8" s="210"/>
      <c r="S8" s="210"/>
      <c r="T8" s="210"/>
      <c r="U8" s="210"/>
      <c r="V8" s="210"/>
      <c r="W8" s="210"/>
      <c r="X8" s="210"/>
    </row>
    <row r="9" spans="1:24" ht="12.95" customHeight="1">
      <c r="A9" s="702">
        <v>0.33333333333333298</v>
      </c>
      <c r="B9" s="938">
        <v>255.80221219662101</v>
      </c>
      <c r="C9" s="604">
        <v>1691.6162968787505</v>
      </c>
      <c r="D9" s="605">
        <v>84.80095505948124</v>
      </c>
      <c r="E9" s="605">
        <v>164.81325019706748</v>
      </c>
      <c r="F9" s="942">
        <f t="shared" ref="F9:F31" si="0">SUM(B9:E9)</f>
        <v>2197.0327143319205</v>
      </c>
      <c r="G9" s="604">
        <v>2775.0014354327541</v>
      </c>
      <c r="H9" s="604">
        <v>18339.487781901789</v>
      </c>
      <c r="I9" s="605">
        <v>922.44333674553582</v>
      </c>
      <c r="J9" s="605">
        <v>1798.9662790297618</v>
      </c>
      <c r="K9" s="605">
        <f t="shared" ref="K9:K31" si="1">SUM(G9:J9)</f>
        <v>23835.898833109841</v>
      </c>
      <c r="L9" s="1023">
        <v>-6.9</v>
      </c>
      <c r="M9" s="212"/>
      <c r="N9" s="605"/>
      <c r="O9" s="605"/>
      <c r="P9" s="210"/>
      <c r="Q9" s="210"/>
      <c r="R9" s="210"/>
      <c r="S9" s="210"/>
      <c r="T9" s="210"/>
      <c r="U9" s="210"/>
      <c r="V9" s="210"/>
      <c r="W9" s="210"/>
    </row>
    <row r="10" spans="1:24" ht="12.95" customHeight="1">
      <c r="A10" s="702">
        <v>0.375</v>
      </c>
      <c r="B10" s="938">
        <v>247.90821219662101</v>
      </c>
      <c r="C10" s="604">
        <v>1701.6622968787503</v>
      </c>
      <c r="D10" s="605">
        <v>85.43995505948125</v>
      </c>
      <c r="E10" s="605">
        <v>167.71725019706747</v>
      </c>
      <c r="F10" s="942">
        <f>SUM(B10:E10)</f>
        <v>2202.7277143319202</v>
      </c>
      <c r="G10" s="604">
        <v>2695.5272624327536</v>
      </c>
      <c r="H10" s="604">
        <v>18449.275095901794</v>
      </c>
      <c r="I10" s="605">
        <v>929.40292474553576</v>
      </c>
      <c r="J10" s="605">
        <v>1829.3314810297622</v>
      </c>
      <c r="K10" s="605">
        <f>SUM(G10:J10)</f>
        <v>23903.536764109849</v>
      </c>
      <c r="L10" s="1023">
        <v>-6.7</v>
      </c>
      <c r="M10" s="212"/>
      <c r="N10" s="605"/>
      <c r="O10" s="605"/>
      <c r="P10" s="210"/>
      <c r="Q10" s="210"/>
      <c r="R10" s="210"/>
      <c r="S10" s="210"/>
      <c r="T10" s="210"/>
      <c r="U10" s="210"/>
      <c r="V10" s="210"/>
      <c r="W10" s="210"/>
    </row>
    <row r="11" spans="1:24" ht="12.95" customHeight="1">
      <c r="A11" s="702">
        <v>0.41666666666666702</v>
      </c>
      <c r="B11" s="938">
        <v>227.56521219662099</v>
      </c>
      <c r="C11" s="604">
        <v>1669.0342968787504</v>
      </c>
      <c r="D11" s="605">
        <v>82.165955059481249</v>
      </c>
      <c r="E11" s="605">
        <v>159.53325019706747</v>
      </c>
      <c r="F11" s="942">
        <f t="shared" si="0"/>
        <v>2138.2987143319201</v>
      </c>
      <c r="G11" s="604">
        <v>2475.3900924327536</v>
      </c>
      <c r="H11" s="604">
        <v>18094.234317901792</v>
      </c>
      <c r="I11" s="605">
        <v>893.74646074553573</v>
      </c>
      <c r="J11" s="605">
        <v>1741.9767430297622</v>
      </c>
      <c r="K11" s="605">
        <f t="shared" si="1"/>
        <v>23205.347614109844</v>
      </c>
      <c r="L11" s="1023">
        <v>-6.3</v>
      </c>
      <c r="M11" s="212"/>
      <c r="N11" s="1438"/>
      <c r="O11" s="212"/>
      <c r="P11" s="210"/>
      <c r="Q11" s="210"/>
      <c r="R11" s="210"/>
      <c r="S11" s="210"/>
      <c r="T11" s="210"/>
      <c r="U11" s="210"/>
      <c r="V11" s="210"/>
      <c r="W11" s="210"/>
    </row>
    <row r="12" spans="1:24" ht="12.95" customHeight="1">
      <c r="A12" s="702">
        <v>0.45833333333333298</v>
      </c>
      <c r="B12" s="938">
        <v>207.52321219662099</v>
      </c>
      <c r="C12" s="604">
        <v>1560.3762968787505</v>
      </c>
      <c r="D12" s="605">
        <v>77.538955059481239</v>
      </c>
      <c r="E12" s="605">
        <v>92.742250197067449</v>
      </c>
      <c r="F12" s="942">
        <f t="shared" si="0"/>
        <v>1938.1807143319202</v>
      </c>
      <c r="G12" s="604">
        <v>2257.9557844327542</v>
      </c>
      <c r="H12" s="604">
        <v>16919.266075901793</v>
      </c>
      <c r="I12" s="605">
        <v>843.35429274553576</v>
      </c>
      <c r="J12" s="605">
        <v>1009.812247029762</v>
      </c>
      <c r="K12" s="605">
        <f t="shared" si="1"/>
        <v>21030.388400109841</v>
      </c>
      <c r="L12" s="1023">
        <v>-5.9</v>
      </c>
      <c r="M12" s="210"/>
      <c r="N12" s="210"/>
      <c r="O12" s="210"/>
      <c r="P12" s="210"/>
      <c r="Q12" s="210"/>
      <c r="R12" s="210"/>
      <c r="S12" s="210"/>
      <c r="T12" s="210"/>
      <c r="U12" s="210"/>
      <c r="V12" s="210"/>
      <c r="W12" s="210"/>
    </row>
    <row r="13" spans="1:24" ht="12.95" customHeight="1">
      <c r="A13" s="702">
        <v>0.5</v>
      </c>
      <c r="B13" s="938">
        <v>196.38721219662099</v>
      </c>
      <c r="C13" s="604">
        <v>1462.9722968787505</v>
      </c>
      <c r="D13" s="605">
        <v>73.132955059481247</v>
      </c>
      <c r="E13" s="605">
        <v>7.09725019706746</v>
      </c>
      <c r="F13" s="942">
        <f t="shared" si="0"/>
        <v>1739.5897143319203</v>
      </c>
      <c r="G13" s="604">
        <v>2138.5091264327539</v>
      </c>
      <c r="H13" s="604">
        <v>15863.221916901794</v>
      </c>
      <c r="I13" s="605">
        <v>795.36882674553578</v>
      </c>
      <c r="J13" s="605">
        <v>70.533864029761972</v>
      </c>
      <c r="K13" s="605">
        <f t="shared" si="1"/>
        <v>18867.633734109848</v>
      </c>
      <c r="L13" s="1023">
        <v>-5.5</v>
      </c>
      <c r="M13" s="210"/>
      <c r="N13" s="210"/>
      <c r="O13" s="210"/>
      <c r="P13" s="210"/>
      <c r="Q13" s="210"/>
      <c r="R13" s="210"/>
      <c r="S13" s="210"/>
      <c r="T13" s="210"/>
      <c r="U13" s="210"/>
      <c r="V13" s="210"/>
      <c r="W13" s="210"/>
    </row>
    <row r="14" spans="1:24" ht="12.95" customHeight="1">
      <c r="A14" s="702">
        <v>0.54166666666666696</v>
      </c>
      <c r="B14" s="938">
        <v>193.61621219662101</v>
      </c>
      <c r="C14" s="604">
        <v>1426.6742968787505</v>
      </c>
      <c r="D14" s="605">
        <v>70.331955059481245</v>
      </c>
      <c r="E14" s="605">
        <v>6.2092501970674592</v>
      </c>
      <c r="F14" s="942">
        <f t="shared" si="0"/>
        <v>1696.8317143319202</v>
      </c>
      <c r="G14" s="604">
        <v>2108.0571794327539</v>
      </c>
      <c r="H14" s="604">
        <v>15472.746619901794</v>
      </c>
      <c r="I14" s="605">
        <v>764.8631467455358</v>
      </c>
      <c r="J14" s="605">
        <v>60.894223029761974</v>
      </c>
      <c r="K14" s="605">
        <f t="shared" si="1"/>
        <v>18406.561169109846</v>
      </c>
      <c r="L14" s="1023">
        <v>-4.5999999999999996</v>
      </c>
      <c r="M14" s="210"/>
      <c r="N14" s="210"/>
      <c r="O14" s="210"/>
      <c r="P14" s="210"/>
      <c r="Q14" s="210"/>
      <c r="R14" s="210"/>
      <c r="S14" s="210"/>
      <c r="T14" s="210"/>
      <c r="U14" s="210"/>
      <c r="V14" s="210"/>
      <c r="W14" s="210"/>
    </row>
    <row r="15" spans="1:24" ht="12.95" customHeight="1">
      <c r="A15" s="702">
        <v>0.58333333333333304</v>
      </c>
      <c r="B15" s="938">
        <v>192.246212196621</v>
      </c>
      <c r="C15" s="604">
        <v>1376.8772968787505</v>
      </c>
      <c r="D15" s="605">
        <v>68.891955059481248</v>
      </c>
      <c r="E15" s="605">
        <v>6.4252501970674594</v>
      </c>
      <c r="F15" s="942">
        <f t="shared" si="0"/>
        <v>1644.4407143319202</v>
      </c>
      <c r="G15" s="604">
        <v>2092.3804384327536</v>
      </c>
      <c r="H15" s="604">
        <v>14933.510499901793</v>
      </c>
      <c r="I15" s="605">
        <v>749.17990474553574</v>
      </c>
      <c r="J15" s="605">
        <v>63.256506029761965</v>
      </c>
      <c r="K15" s="605">
        <f t="shared" si="1"/>
        <v>17838.327349109841</v>
      </c>
      <c r="L15" s="1023">
        <v>-3.9</v>
      </c>
      <c r="M15" s="210"/>
      <c r="N15" s="210"/>
      <c r="O15" s="210"/>
      <c r="P15" s="210"/>
      <c r="Q15" s="210"/>
      <c r="R15" s="210"/>
      <c r="S15" s="210"/>
      <c r="T15" s="210"/>
      <c r="U15" s="210"/>
      <c r="V15" s="210"/>
      <c r="W15" s="210"/>
    </row>
    <row r="16" spans="1:24" ht="12.95" customHeight="1">
      <c r="A16" s="923">
        <v>0.625</v>
      </c>
      <c r="B16" s="937">
        <v>190.24121219662101</v>
      </c>
      <c r="C16" s="601">
        <v>1346.3012968787502</v>
      </c>
      <c r="D16" s="602">
        <v>67.337955059481246</v>
      </c>
      <c r="E16" s="602">
        <v>5.1462501970674595</v>
      </c>
      <c r="F16" s="941">
        <f t="shared" si="0"/>
        <v>1609.0267143319199</v>
      </c>
      <c r="G16" s="601">
        <v>2072.456298432754</v>
      </c>
      <c r="H16" s="601">
        <v>14604.761462901793</v>
      </c>
      <c r="I16" s="602">
        <v>732.2556647455358</v>
      </c>
      <c r="J16" s="602">
        <v>49.28699702976197</v>
      </c>
      <c r="K16" s="602">
        <f t="shared" si="1"/>
        <v>17458.760423109845</v>
      </c>
      <c r="L16" s="1022">
        <v>-3.6</v>
      </c>
      <c r="M16" s="210"/>
      <c r="N16" s="210"/>
      <c r="O16" s="210"/>
      <c r="P16" s="210"/>
      <c r="Q16" s="210"/>
      <c r="R16" s="210"/>
      <c r="S16" s="210"/>
      <c r="T16" s="210"/>
      <c r="U16" s="210"/>
      <c r="V16" s="210"/>
      <c r="W16" s="210"/>
    </row>
    <row r="17" spans="1:23" ht="12.95" customHeight="1">
      <c r="A17" s="702">
        <v>0.66666666666666696</v>
      </c>
      <c r="B17" s="938">
        <v>191.24221219662098</v>
      </c>
      <c r="C17" s="604">
        <v>1357.0652968787506</v>
      </c>
      <c r="D17" s="605">
        <v>67.444955059481245</v>
      </c>
      <c r="E17" s="605">
        <v>100.65025019706745</v>
      </c>
      <c r="F17" s="942">
        <f t="shared" si="0"/>
        <v>1716.4027143319204</v>
      </c>
      <c r="G17" s="604">
        <v>2084.4316174327537</v>
      </c>
      <c r="H17" s="604">
        <v>14722.265033901795</v>
      </c>
      <c r="I17" s="605">
        <v>733.42108774553571</v>
      </c>
      <c r="J17" s="605">
        <v>1097.3623840297621</v>
      </c>
      <c r="K17" s="605">
        <f t="shared" si="1"/>
        <v>18637.480123109846</v>
      </c>
      <c r="L17" s="1023">
        <v>-3.4</v>
      </c>
      <c r="M17" s="210"/>
      <c r="N17" s="210"/>
      <c r="O17" s="210"/>
      <c r="P17" s="210"/>
      <c r="Q17" s="210"/>
      <c r="R17" s="210"/>
      <c r="S17" s="210"/>
      <c r="T17" s="210"/>
      <c r="U17" s="210"/>
      <c r="V17" s="210"/>
      <c r="W17" s="210"/>
    </row>
    <row r="18" spans="1:23" ht="12.95" customHeight="1">
      <c r="A18" s="702">
        <v>0.70833333333333304</v>
      </c>
      <c r="B18" s="938">
        <v>202.971212196621</v>
      </c>
      <c r="C18" s="604">
        <v>1387.4732968787509</v>
      </c>
      <c r="D18" s="605">
        <v>68.258955059481252</v>
      </c>
      <c r="E18" s="605">
        <v>137.83925019706746</v>
      </c>
      <c r="F18" s="942">
        <f t="shared" si="0"/>
        <v>1796.5427143319207</v>
      </c>
      <c r="G18" s="604">
        <v>2214.4513904327537</v>
      </c>
      <c r="H18" s="604">
        <v>15051.226533901794</v>
      </c>
      <c r="I18" s="605">
        <v>742.28625574553575</v>
      </c>
      <c r="J18" s="605">
        <v>1511.4926590297623</v>
      </c>
      <c r="K18" s="605">
        <f t="shared" si="1"/>
        <v>19519.456839109847</v>
      </c>
      <c r="L18" s="1023">
        <v>-3.8</v>
      </c>
      <c r="M18" s="210"/>
      <c r="N18" s="210"/>
      <c r="O18" s="210"/>
      <c r="P18" s="210"/>
      <c r="Q18" s="210"/>
      <c r="R18" s="210"/>
      <c r="S18" s="210"/>
      <c r="T18" s="210"/>
      <c r="U18" s="210"/>
      <c r="V18" s="210"/>
      <c r="W18" s="210"/>
    </row>
    <row r="19" spans="1:23" ht="12.95" customHeight="1">
      <c r="A19" s="702">
        <v>0.75</v>
      </c>
      <c r="B19" s="938">
        <v>213.352212196621</v>
      </c>
      <c r="C19" s="604">
        <v>1449.6772968787504</v>
      </c>
      <c r="D19" s="605">
        <v>70.124955059481252</v>
      </c>
      <c r="E19" s="605">
        <v>155.60325019706747</v>
      </c>
      <c r="F19" s="942">
        <f t="shared" si="0"/>
        <v>1888.7577143319199</v>
      </c>
      <c r="G19" s="604">
        <v>2327.6823794327538</v>
      </c>
      <c r="H19" s="604">
        <v>15727.024539901791</v>
      </c>
      <c r="I19" s="605">
        <v>762.6082327455357</v>
      </c>
      <c r="J19" s="605">
        <v>1710.1654240297619</v>
      </c>
      <c r="K19" s="605">
        <f t="shared" si="1"/>
        <v>20527.480576109843</v>
      </c>
      <c r="L19" s="1023">
        <v>-4.4000000000000004</v>
      </c>
      <c r="M19" s="210"/>
      <c r="N19" s="210"/>
      <c r="O19" s="210"/>
      <c r="P19" s="210"/>
      <c r="Q19" s="210"/>
      <c r="R19" s="210"/>
      <c r="S19" s="210"/>
      <c r="T19" s="210"/>
      <c r="U19" s="210"/>
      <c r="V19" s="210"/>
      <c r="W19" s="210"/>
    </row>
    <row r="20" spans="1:23" ht="12.95" customHeight="1">
      <c r="A20" s="702">
        <v>0.79166666666666696</v>
      </c>
      <c r="B20" s="938">
        <v>215.507212196621</v>
      </c>
      <c r="C20" s="604">
        <v>1478.0802968787509</v>
      </c>
      <c r="D20" s="605">
        <v>70.661955059481244</v>
      </c>
      <c r="E20" s="605">
        <v>156.38925019706747</v>
      </c>
      <c r="F20" s="942">
        <f t="shared" si="0"/>
        <v>1920.6387143319205</v>
      </c>
      <c r="G20" s="604">
        <v>2348.557002432754</v>
      </c>
      <c r="H20" s="604">
        <v>16034.786167901791</v>
      </c>
      <c r="I20" s="605">
        <v>768.45693274553582</v>
      </c>
      <c r="J20" s="605">
        <v>1720.2032130297623</v>
      </c>
      <c r="K20" s="605">
        <f t="shared" si="1"/>
        <v>20872.003316109844</v>
      </c>
      <c r="L20" s="1023">
        <v>-4.8</v>
      </c>
      <c r="M20" s="210"/>
      <c r="N20" s="210"/>
      <c r="O20" s="210"/>
      <c r="P20" s="210"/>
      <c r="Q20" s="210"/>
      <c r="R20" s="210"/>
      <c r="S20" s="210"/>
      <c r="T20" s="210"/>
      <c r="U20" s="210"/>
      <c r="V20" s="210"/>
      <c r="W20" s="210"/>
    </row>
    <row r="21" spans="1:23" ht="12.95" customHeight="1">
      <c r="A21" s="702">
        <v>0.83333333333333304</v>
      </c>
      <c r="B21" s="938">
        <v>219.48721219662099</v>
      </c>
      <c r="C21" s="604">
        <v>1482.4232968787503</v>
      </c>
      <c r="D21" s="605">
        <v>70.986955059481247</v>
      </c>
      <c r="E21" s="605">
        <v>159.71825019706748</v>
      </c>
      <c r="F21" s="942">
        <f t="shared" si="0"/>
        <v>1932.6157143319199</v>
      </c>
      <c r="G21" s="604">
        <v>2390.6051574327535</v>
      </c>
      <c r="H21" s="604">
        <v>16079.992779901791</v>
      </c>
      <c r="I21" s="605">
        <v>771.99652674553579</v>
      </c>
      <c r="J21" s="605">
        <v>1753.9941020297622</v>
      </c>
      <c r="K21" s="605">
        <f t="shared" si="1"/>
        <v>20996.588566109844</v>
      </c>
      <c r="L21" s="1023">
        <v>-5.0999999999999996</v>
      </c>
      <c r="M21" s="210"/>
      <c r="N21" s="210"/>
      <c r="O21" s="210"/>
      <c r="P21" s="210"/>
      <c r="Q21" s="210"/>
      <c r="R21" s="210"/>
      <c r="S21" s="210"/>
      <c r="T21" s="210"/>
      <c r="U21" s="210"/>
      <c r="V21" s="210"/>
      <c r="W21" s="210"/>
    </row>
    <row r="22" spans="1:23" ht="12.95" customHeight="1">
      <c r="A22" s="702">
        <v>0.875</v>
      </c>
      <c r="B22" s="938">
        <v>212.29821219662099</v>
      </c>
      <c r="C22" s="604">
        <v>1462.6802968787506</v>
      </c>
      <c r="D22" s="605">
        <v>69.993955059481252</v>
      </c>
      <c r="E22" s="605">
        <v>159.99325019706748</v>
      </c>
      <c r="F22" s="942">
        <f t="shared" si="0"/>
        <v>1904.9657143319205</v>
      </c>
      <c r="G22" s="604">
        <v>2312.492651432754</v>
      </c>
      <c r="H22" s="604">
        <v>15865.053505901791</v>
      </c>
      <c r="I22" s="605">
        <v>761.1819057455358</v>
      </c>
      <c r="J22" s="605">
        <v>1756.115936029762</v>
      </c>
      <c r="K22" s="605">
        <f t="shared" si="1"/>
        <v>20694.843999109842</v>
      </c>
      <c r="L22" s="1023">
        <v>-5.4</v>
      </c>
      <c r="Q22" s="210"/>
      <c r="R22" s="210"/>
      <c r="S22" s="210"/>
      <c r="T22" s="210"/>
      <c r="U22" s="210"/>
      <c r="V22" s="210"/>
      <c r="W22" s="210"/>
    </row>
    <row r="23" spans="1:23" ht="12.95" customHeight="1">
      <c r="A23" s="702">
        <v>0.91666666666666696</v>
      </c>
      <c r="B23" s="938">
        <v>198.763212196621</v>
      </c>
      <c r="C23" s="604">
        <v>1378.8032968787502</v>
      </c>
      <c r="D23" s="605">
        <v>66.07095505948125</v>
      </c>
      <c r="E23" s="605">
        <v>150.47125019706746</v>
      </c>
      <c r="F23" s="942">
        <f t="shared" si="0"/>
        <v>1794.1087143319201</v>
      </c>
      <c r="G23" s="604">
        <v>2163.6943854327537</v>
      </c>
      <c r="H23" s="604">
        <v>14950.919852901792</v>
      </c>
      <c r="I23" s="605">
        <v>718.4572577455358</v>
      </c>
      <c r="J23" s="605">
        <v>1650.2806130297622</v>
      </c>
      <c r="K23" s="605">
        <f t="shared" si="1"/>
        <v>19483.352109109845</v>
      </c>
      <c r="L23" s="1023">
        <v>-5.6</v>
      </c>
      <c r="Q23" s="210"/>
      <c r="R23" s="210"/>
      <c r="S23" s="210"/>
      <c r="T23" s="210"/>
      <c r="U23" s="210"/>
      <c r="V23" s="210"/>
      <c r="W23" s="210"/>
    </row>
    <row r="24" spans="1:23" ht="12.95" customHeight="1">
      <c r="A24" s="923">
        <v>0.95833333333333304</v>
      </c>
      <c r="B24" s="937">
        <v>177.52421219662099</v>
      </c>
      <c r="C24" s="601">
        <v>1225.5242968787506</v>
      </c>
      <c r="D24" s="602">
        <v>58.777955059481236</v>
      </c>
      <c r="E24" s="602">
        <v>154.25925019706747</v>
      </c>
      <c r="F24" s="941">
        <f t="shared" si="0"/>
        <v>1616.0857143319204</v>
      </c>
      <c r="G24" s="601">
        <v>1932.6817014327539</v>
      </c>
      <c r="H24" s="601">
        <v>13287.004680901793</v>
      </c>
      <c r="I24" s="602">
        <v>639.03005574553572</v>
      </c>
      <c r="J24" s="602">
        <v>1689.526465029762</v>
      </c>
      <c r="K24" s="602">
        <f t="shared" si="1"/>
        <v>17548.242903109844</v>
      </c>
      <c r="L24" s="1022">
        <v>-5.9</v>
      </c>
      <c r="M24" s="210"/>
      <c r="N24" s="210"/>
      <c r="O24" s="210"/>
      <c r="P24" s="210"/>
      <c r="Q24" s="210"/>
      <c r="R24" s="210"/>
      <c r="W24" s="210"/>
    </row>
    <row r="25" spans="1:23" ht="12.95" customHeight="1">
      <c r="A25" s="702">
        <v>1</v>
      </c>
      <c r="B25" s="938">
        <v>164.293212196621</v>
      </c>
      <c r="C25" s="604">
        <v>1157.5152968787506</v>
      </c>
      <c r="D25" s="605">
        <v>51.958955059481241</v>
      </c>
      <c r="E25" s="605">
        <v>121.77525019706745</v>
      </c>
      <c r="F25" s="942">
        <f t="shared" si="0"/>
        <v>1495.5427143319203</v>
      </c>
      <c r="G25" s="604">
        <v>1790.4376284327541</v>
      </c>
      <c r="H25" s="604">
        <v>12546.924854901792</v>
      </c>
      <c r="I25" s="605">
        <v>564.76470574553571</v>
      </c>
      <c r="J25" s="605">
        <v>1330.0883810297619</v>
      </c>
      <c r="K25" s="605">
        <f t="shared" si="1"/>
        <v>16232.215570109844</v>
      </c>
      <c r="L25" s="1023">
        <v>-6.6</v>
      </c>
      <c r="M25" s="210"/>
      <c r="N25" s="210"/>
      <c r="O25" s="210"/>
      <c r="P25" s="210"/>
      <c r="Q25" s="210"/>
      <c r="R25" s="210"/>
      <c r="S25" s="210"/>
      <c r="T25" s="210"/>
      <c r="U25" s="210"/>
      <c r="V25" s="210"/>
      <c r="W25" s="210"/>
    </row>
    <row r="26" spans="1:23" ht="12.95" customHeight="1">
      <c r="A26" s="702">
        <v>1.0416666666666701</v>
      </c>
      <c r="B26" s="938">
        <v>161.419212196621</v>
      </c>
      <c r="C26" s="604">
        <v>1110.7402968787508</v>
      </c>
      <c r="D26" s="605">
        <v>47.746955059481238</v>
      </c>
      <c r="E26" s="605">
        <v>4.5752501970674597</v>
      </c>
      <c r="F26" s="942">
        <f>SUM(B26:E26)</f>
        <v>1324.4817143319203</v>
      </c>
      <c r="G26" s="604">
        <v>1760.0528784327539</v>
      </c>
      <c r="H26" s="604">
        <v>12042.344270901793</v>
      </c>
      <c r="I26" s="605">
        <v>518.89266874553573</v>
      </c>
      <c r="J26" s="605">
        <v>42.947397029761966</v>
      </c>
      <c r="K26" s="605">
        <f t="shared" si="1"/>
        <v>14364.237215109844</v>
      </c>
      <c r="L26" s="1023">
        <v>-6.9</v>
      </c>
      <c r="M26" s="210"/>
      <c r="N26" s="211"/>
      <c r="O26" s="211"/>
      <c r="P26" s="211"/>
      <c r="Q26" s="210"/>
      <c r="R26" s="210"/>
      <c r="S26" s="210"/>
      <c r="T26" s="210"/>
      <c r="U26" s="210"/>
      <c r="V26" s="210"/>
      <c r="W26" s="210"/>
    </row>
    <row r="27" spans="1:23" ht="12.95" customHeight="1">
      <c r="A27" s="702">
        <v>1.0833333333333299</v>
      </c>
      <c r="B27" s="938">
        <v>160.48221219662099</v>
      </c>
      <c r="C27" s="604">
        <v>1110.0752968787504</v>
      </c>
      <c r="D27" s="605">
        <v>47.108955059481239</v>
      </c>
      <c r="E27" s="605">
        <v>4.0262501970674593</v>
      </c>
      <c r="F27" s="942">
        <f t="shared" si="0"/>
        <v>1321.6927143319201</v>
      </c>
      <c r="G27" s="604">
        <v>1749.8880864327539</v>
      </c>
      <c r="H27" s="604">
        <v>12033.573177901793</v>
      </c>
      <c r="I27" s="605">
        <v>511.94406474553574</v>
      </c>
      <c r="J27" s="605">
        <v>36.965012029761965</v>
      </c>
      <c r="K27" s="605">
        <f t="shared" si="1"/>
        <v>14332.370341109843</v>
      </c>
      <c r="L27" s="1023">
        <v>-7.6</v>
      </c>
      <c r="M27" s="210"/>
      <c r="N27" s="210"/>
      <c r="O27" s="210"/>
      <c r="P27" s="210"/>
      <c r="Q27" s="210"/>
      <c r="R27" s="210"/>
      <c r="S27" s="210"/>
      <c r="T27" s="210"/>
      <c r="U27" s="210"/>
      <c r="V27" s="210"/>
      <c r="W27" s="210"/>
    </row>
    <row r="28" spans="1:23" ht="12.95" customHeight="1">
      <c r="A28" s="702">
        <v>1.125</v>
      </c>
      <c r="B28" s="938">
        <v>163.04121219662099</v>
      </c>
      <c r="C28" s="604">
        <v>1120.4072968787505</v>
      </c>
      <c r="D28" s="605">
        <v>47.730955059481239</v>
      </c>
      <c r="E28" s="605">
        <v>4.1312501970674589</v>
      </c>
      <c r="F28" s="942">
        <f t="shared" si="0"/>
        <v>1335.3107143319201</v>
      </c>
      <c r="G28" s="604">
        <v>1777.2727044327539</v>
      </c>
      <c r="H28" s="604">
        <v>12144.335435901792</v>
      </c>
      <c r="I28" s="605">
        <v>518.7181107455358</v>
      </c>
      <c r="J28" s="605">
        <v>38.114968029761968</v>
      </c>
      <c r="K28" s="605">
        <f t="shared" si="1"/>
        <v>14478.441219109844</v>
      </c>
      <c r="L28" s="1023">
        <v>-8.1</v>
      </c>
      <c r="M28" s="210"/>
      <c r="N28" s="210"/>
      <c r="O28" s="210"/>
      <c r="P28" s="210"/>
      <c r="Q28" s="210"/>
      <c r="R28" s="210"/>
      <c r="S28" s="210"/>
      <c r="T28" s="210"/>
      <c r="U28" s="210"/>
      <c r="V28" s="210"/>
      <c r="W28" s="210"/>
    </row>
    <row r="29" spans="1:23" ht="12.95" customHeight="1">
      <c r="A29" s="702">
        <v>1.1666666666666701</v>
      </c>
      <c r="B29" s="938">
        <v>170.85021219662099</v>
      </c>
      <c r="C29" s="604">
        <v>1151.1522968787506</v>
      </c>
      <c r="D29" s="605">
        <v>49.325955059481238</v>
      </c>
      <c r="E29" s="605">
        <v>5.2682501970674593</v>
      </c>
      <c r="F29" s="942">
        <f t="shared" si="0"/>
        <v>1376.5967143319203</v>
      </c>
      <c r="G29" s="604">
        <v>1863.1298924327539</v>
      </c>
      <c r="H29" s="604">
        <v>12478.708742901796</v>
      </c>
      <c r="I29" s="605">
        <v>536.08884474553577</v>
      </c>
      <c r="J29" s="605">
        <v>50.529973029761962</v>
      </c>
      <c r="K29" s="605">
        <f t="shared" si="1"/>
        <v>14928.457453109846</v>
      </c>
      <c r="L29" s="1023">
        <v>-8.3000000000000007</v>
      </c>
      <c r="M29" s="210"/>
      <c r="N29" s="210"/>
      <c r="O29" s="210"/>
      <c r="P29" s="210"/>
      <c r="Q29" s="210"/>
      <c r="R29" s="210"/>
      <c r="S29" s="210"/>
      <c r="T29" s="210"/>
      <c r="U29" s="210"/>
      <c r="V29" s="210"/>
      <c r="W29" s="210"/>
    </row>
    <row r="30" spans="1:23" ht="12.95" customHeight="1">
      <c r="A30" s="702">
        <v>1.2083333333333299</v>
      </c>
      <c r="B30" s="938">
        <v>184.775212196621</v>
      </c>
      <c r="C30" s="604">
        <v>1216.0932968787506</v>
      </c>
      <c r="D30" s="605">
        <v>54.578955059481238</v>
      </c>
      <c r="E30" s="605">
        <v>5.9042501970674595</v>
      </c>
      <c r="F30" s="942">
        <f t="shared" si="0"/>
        <v>1461.3517143319202</v>
      </c>
      <c r="G30" s="604">
        <v>2014.155807432754</v>
      </c>
      <c r="H30" s="604">
        <v>13180.396778901793</v>
      </c>
      <c r="I30" s="605">
        <v>593.29868474553575</v>
      </c>
      <c r="J30" s="605">
        <v>57.564609029761968</v>
      </c>
      <c r="K30" s="605">
        <f t="shared" si="1"/>
        <v>15845.415880109844</v>
      </c>
      <c r="L30" s="1023">
        <v>-7.9</v>
      </c>
      <c r="M30" s="210"/>
      <c r="N30" s="210"/>
      <c r="O30" s="210"/>
      <c r="P30" s="210"/>
      <c r="Q30" s="210"/>
      <c r="R30" s="210"/>
      <c r="S30" s="210"/>
      <c r="T30" s="210"/>
      <c r="U30" s="210"/>
      <c r="V30" s="210"/>
      <c r="W30" s="210"/>
    </row>
    <row r="31" spans="1:23" ht="12.95" customHeight="1">
      <c r="A31" s="924">
        <v>1.25</v>
      </c>
      <c r="B31" s="939">
        <v>212.693212196621</v>
      </c>
      <c r="C31" s="607">
        <v>1383.6612968787506</v>
      </c>
      <c r="D31" s="608">
        <v>65.150955059481248</v>
      </c>
      <c r="E31" s="608">
        <v>100.39225019706745</v>
      </c>
      <c r="F31" s="943">
        <f t="shared" si="0"/>
        <v>1761.8977143319203</v>
      </c>
      <c r="G31" s="607">
        <v>2316.8880544327535</v>
      </c>
      <c r="H31" s="607">
        <v>14993.910508901794</v>
      </c>
      <c r="I31" s="608">
        <v>708.43698474553571</v>
      </c>
      <c r="J31" s="608">
        <v>1096.260638029762</v>
      </c>
      <c r="K31" s="608">
        <f t="shared" si="1"/>
        <v>19115.496186109845</v>
      </c>
      <c r="L31" s="1024">
        <v>-7.4</v>
      </c>
      <c r="M31" s="210"/>
      <c r="N31" s="1222"/>
      <c r="O31" s="1222"/>
      <c r="P31" s="1222"/>
      <c r="Q31" s="210"/>
      <c r="R31" s="210"/>
      <c r="S31" s="210"/>
      <c r="T31" s="210"/>
      <c r="U31" s="210"/>
      <c r="V31" s="210"/>
      <c r="W31" s="210"/>
    </row>
    <row r="32" spans="1:23" ht="12.95" customHeight="1">
      <c r="A32" s="900" t="s">
        <v>137</v>
      </c>
      <c r="B32" s="1015">
        <f>SUM(B8:B31)</f>
        <v>4803.0220927189048</v>
      </c>
      <c r="C32" s="901">
        <f t="shared" ref="C32:K32" si="2">SUM(C8:C31)</f>
        <v>33256.185125090014</v>
      </c>
      <c r="D32" s="901">
        <f t="shared" si="2"/>
        <v>1593.9119214275497</v>
      </c>
      <c r="E32" s="901">
        <f t="shared" si="2"/>
        <v>2194.1890047296192</v>
      </c>
      <c r="F32" s="1016">
        <f>SUM(F8:F31)</f>
        <v>41847.308143966089</v>
      </c>
      <c r="G32" s="901">
        <f t="shared" si="2"/>
        <v>52297.675131386095</v>
      </c>
      <c r="H32" s="901">
        <f t="shared" si="2"/>
        <v>360609.20447964309</v>
      </c>
      <c r="I32" s="901">
        <f t="shared" si="2"/>
        <v>17332.371919892856</v>
      </c>
      <c r="J32" s="901">
        <f t="shared" si="2"/>
        <v>23949.171111714288</v>
      </c>
      <c r="K32" s="901">
        <f t="shared" si="2"/>
        <v>454188.42264263629</v>
      </c>
      <c r="L32" s="1015">
        <f>AVERAGE(L8:L31)</f>
        <v>-5.9041666666666659</v>
      </c>
      <c r="M32" s="210"/>
      <c r="N32" s="210"/>
      <c r="O32" s="210"/>
      <c r="P32" s="210"/>
      <c r="Q32" s="210"/>
      <c r="R32" s="210"/>
      <c r="S32" s="210"/>
      <c r="T32" s="210"/>
      <c r="U32" s="210"/>
      <c r="V32" s="210"/>
      <c r="W32" s="210"/>
    </row>
    <row r="33" spans="1:23" ht="12.95" customHeight="1">
      <c r="A33" s="704" t="s">
        <v>228</v>
      </c>
      <c r="B33" s="1017">
        <f>MAX(B8:B31)</f>
        <v>255.80221219662101</v>
      </c>
      <c r="C33" s="705">
        <f t="shared" ref="C33:K33" si="3">MAX(C8:C31)</f>
        <v>1701.6622968787503</v>
      </c>
      <c r="D33" s="705">
        <f t="shared" si="3"/>
        <v>85.43995505948125</v>
      </c>
      <c r="E33" s="705">
        <f t="shared" si="3"/>
        <v>167.71725019706747</v>
      </c>
      <c r="F33" s="1018">
        <f>MAX(F8:F31)</f>
        <v>2202.7277143319202</v>
      </c>
      <c r="G33" s="705">
        <f t="shared" si="3"/>
        <v>2775.0014354327541</v>
      </c>
      <c r="H33" s="705">
        <f t="shared" si="3"/>
        <v>18449.275095901794</v>
      </c>
      <c r="I33" s="705">
        <f t="shared" si="3"/>
        <v>929.40292474553576</v>
      </c>
      <c r="J33" s="705">
        <f t="shared" si="3"/>
        <v>1829.3314810297622</v>
      </c>
      <c r="K33" s="705">
        <f t="shared" si="3"/>
        <v>23903.536764109849</v>
      </c>
      <c r="L33" s="1017">
        <f>MAX(L8:L31)</f>
        <v>-3.4</v>
      </c>
    </row>
    <row r="34" spans="1:23" ht="12.95" customHeight="1">
      <c r="A34" s="699" t="s">
        <v>229</v>
      </c>
      <c r="B34" s="1019">
        <f>MIN(B8:B31)</f>
        <v>160.48221219662099</v>
      </c>
      <c r="C34" s="700">
        <f t="shared" ref="C34:K34" si="4">MIN(C8:C31)</f>
        <v>1110.0752968787504</v>
      </c>
      <c r="D34" s="700">
        <f t="shared" si="4"/>
        <v>47.108955059481239</v>
      </c>
      <c r="E34" s="700">
        <f t="shared" si="4"/>
        <v>4.0262501970674593</v>
      </c>
      <c r="F34" s="1020">
        <f>MIN(F8:F31)</f>
        <v>1321.6927143319201</v>
      </c>
      <c r="G34" s="700">
        <f t="shared" si="4"/>
        <v>1749.8880864327539</v>
      </c>
      <c r="H34" s="700">
        <f t="shared" si="4"/>
        <v>12033.573177901793</v>
      </c>
      <c r="I34" s="700">
        <f t="shared" si="4"/>
        <v>511.94406474553574</v>
      </c>
      <c r="J34" s="700">
        <f t="shared" si="4"/>
        <v>36.965012029761965</v>
      </c>
      <c r="K34" s="700">
        <f t="shared" si="4"/>
        <v>14332.370341109843</v>
      </c>
      <c r="L34" s="1019">
        <f>MIN(L8:L31)</f>
        <v>-8.3000000000000007</v>
      </c>
    </row>
    <row r="35" spans="1:23" ht="4.5" customHeight="1">
      <c r="A35" s="204"/>
      <c r="B35" s="205"/>
      <c r="C35" s="205"/>
      <c r="D35" s="205"/>
      <c r="E35" s="205"/>
      <c r="F35" s="205"/>
      <c r="G35" s="205"/>
      <c r="H35" s="205"/>
      <c r="I35" s="205"/>
      <c r="J35" s="205"/>
      <c r="K35" s="205"/>
      <c r="L35" s="205"/>
    </row>
    <row r="36" spans="1:23" ht="7.5" customHeight="1">
      <c r="A36" s="207"/>
      <c r="B36" s="24"/>
      <c r="C36" s="24"/>
      <c r="D36" s="25"/>
      <c r="E36" s="25"/>
      <c r="F36" s="25"/>
      <c r="G36" s="24"/>
      <c r="H36" s="24"/>
      <c r="I36" s="25"/>
      <c r="J36" s="25"/>
      <c r="K36" s="25"/>
      <c r="L36" s="208"/>
      <c r="M36" s="209"/>
      <c r="N36" s="209"/>
      <c r="O36" s="209"/>
      <c r="P36" s="209"/>
      <c r="Q36" s="209"/>
      <c r="R36" s="209"/>
      <c r="S36" s="209"/>
      <c r="T36" s="209"/>
      <c r="U36" s="209"/>
      <c r="V36" s="209"/>
      <c r="W36" s="209"/>
    </row>
    <row r="37" spans="1:23" ht="15.75" customHeight="1">
      <c r="A37" s="1691" t="s">
        <v>434</v>
      </c>
      <c r="B37" s="1691"/>
      <c r="C37" s="1691"/>
      <c r="D37" s="1691"/>
      <c r="E37" s="1691"/>
      <c r="F37" s="1691"/>
      <c r="G37" s="1691"/>
      <c r="H37" s="1691"/>
      <c r="I37" s="1691"/>
      <c r="J37" s="1691"/>
      <c r="K37" s="423"/>
      <c r="L37" s="423"/>
    </row>
    <row r="38" spans="1:23" ht="12.95" customHeight="1"/>
    <row r="39" spans="1:23" ht="12.95" customHeight="1">
      <c r="A39" s="1685"/>
      <c r="B39" s="1685"/>
      <c r="C39" s="1685"/>
      <c r="D39" s="1685"/>
      <c r="E39" s="1685"/>
      <c r="F39" s="1685"/>
      <c r="G39" s="1685"/>
      <c r="H39" s="1685"/>
      <c r="I39" s="1685"/>
      <c r="J39" s="1685"/>
      <c r="K39" s="1685"/>
      <c r="L39" s="1685"/>
      <c r="M39" s="1685"/>
      <c r="N39" s="1685"/>
      <c r="O39" s="1685"/>
      <c r="P39" s="1685"/>
      <c r="Q39" s="1685"/>
    </row>
    <row r="40" spans="1:23" ht="12.95" customHeight="1">
      <c r="B40" s="210"/>
      <c r="C40" s="210"/>
      <c r="D40" s="210"/>
      <c r="E40" s="210"/>
      <c r="F40" s="210"/>
      <c r="G40" s="210"/>
      <c r="H40" s="210"/>
      <c r="I40" s="210"/>
      <c r="J40" s="210"/>
      <c r="K40" s="210"/>
    </row>
    <row r="41" spans="1:23" ht="12.95" customHeight="1">
      <c r="B41" s="580"/>
      <c r="C41" s="580"/>
      <c r="D41" s="580"/>
      <c r="E41" s="580"/>
      <c r="F41" s="580"/>
      <c r="G41" s="580"/>
      <c r="H41" s="580"/>
      <c r="I41" s="580"/>
      <c r="J41" s="581"/>
      <c r="K41" s="581"/>
    </row>
    <row r="42" spans="1:23" ht="12.95" customHeight="1">
      <c r="B42" s="210"/>
      <c r="C42" s="210"/>
      <c r="D42" s="210"/>
      <c r="E42" s="210"/>
      <c r="F42" s="210"/>
      <c r="G42" s="210"/>
      <c r="H42" s="210"/>
      <c r="I42" s="210"/>
      <c r="J42" s="582"/>
      <c r="K42" s="582"/>
      <c r="M42" s="582"/>
      <c r="N42" s="582"/>
    </row>
    <row r="43" spans="1:23" ht="12.95" customHeight="1">
      <c r="B43" s="210"/>
      <c r="C43" s="210"/>
      <c r="D43" s="210"/>
      <c r="E43" s="210"/>
      <c r="F43" s="210"/>
      <c r="G43" s="210"/>
      <c r="J43" s="582"/>
      <c r="K43" s="582"/>
    </row>
    <row r="44" spans="1:23" ht="12.95" customHeight="1"/>
    <row r="45" spans="1:23" ht="12.95" customHeight="1"/>
    <row r="46" spans="1:23" ht="12.95" customHeight="1"/>
    <row r="47" spans="1:23" ht="12.95" customHeight="1"/>
    <row r="48" spans="1:23" ht="12.95" customHeight="1"/>
    <row r="49" ht="12.95" customHeight="1"/>
    <row r="50" ht="12.95" customHeight="1"/>
    <row r="51" ht="12.95" customHeight="1"/>
    <row r="52" ht="12.95" customHeight="1"/>
    <row r="53" ht="12.95" customHeight="1"/>
    <row r="54" ht="12.95" customHeight="1"/>
    <row r="55" ht="12.95" customHeight="1"/>
  </sheetData>
  <mergeCells count="7">
    <mergeCell ref="A39:Q39"/>
    <mergeCell ref="S7:V7"/>
    <mergeCell ref="B5:L5"/>
    <mergeCell ref="B6:F6"/>
    <mergeCell ref="G6:K6"/>
    <mergeCell ref="A37:J37"/>
    <mergeCell ref="A6:A7"/>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5"/>
  <dimension ref="A1:Z58"/>
  <sheetViews>
    <sheetView showGridLines="0" zoomScaleNormal="100" zoomScaleSheetLayoutView="100" workbookViewId="0">
      <selection sqref="A1:I1"/>
    </sheetView>
  </sheetViews>
  <sheetFormatPr defaultColWidth="9.140625" defaultRowHeight="12.75"/>
  <cols>
    <col min="1" max="1" width="8.7109375" style="225" customWidth="1"/>
    <col min="2" max="2" width="8.85546875" style="225" customWidth="1"/>
    <col min="3" max="3" width="12.28515625" style="225" customWidth="1"/>
    <col min="4" max="5" width="9.7109375" style="225" customWidth="1"/>
    <col min="6" max="10" width="8.7109375" style="225" customWidth="1"/>
    <col min="11" max="11" width="3.7109375" style="225" customWidth="1"/>
    <col min="12" max="12" width="9.140625" style="1466"/>
    <col min="13" max="21" width="9.140625" style="402"/>
    <col min="22" max="26" width="9.140625" style="1466"/>
    <col min="27" max="16384" width="9.140625" style="225"/>
  </cols>
  <sheetData>
    <row r="1" spans="1:26" s="16" customFormat="1" ht="18" customHeight="1">
      <c r="A1" s="1541" t="s">
        <v>381</v>
      </c>
      <c r="B1" s="1541"/>
      <c r="C1" s="1541"/>
      <c r="D1" s="1541"/>
      <c r="E1" s="1541"/>
      <c r="F1" s="1541"/>
      <c r="G1" s="1541"/>
      <c r="H1" s="1541"/>
      <c r="I1" s="1541"/>
      <c r="J1" s="1697"/>
      <c r="K1" s="1697"/>
      <c r="L1" s="399"/>
      <c r="M1" s="401"/>
      <c r="N1" s="401"/>
      <c r="O1" s="401"/>
      <c r="P1" s="401"/>
      <c r="Q1" s="401"/>
      <c r="R1" s="401"/>
      <c r="S1" s="401"/>
      <c r="T1" s="401"/>
      <c r="U1" s="401"/>
      <c r="V1" s="399"/>
      <c r="W1" s="399"/>
      <c r="X1" s="399"/>
      <c r="Y1" s="399"/>
      <c r="Z1" s="399"/>
    </row>
    <row r="2" spans="1:26" ht="5.0999999999999996" customHeight="1">
      <c r="A2" s="878"/>
      <c r="B2" s="878"/>
      <c r="C2" s="878"/>
      <c r="D2" s="878"/>
      <c r="E2" s="878"/>
      <c r="F2" s="878"/>
      <c r="G2" s="878"/>
      <c r="H2" s="878"/>
      <c r="I2" s="878"/>
      <c r="J2" s="878"/>
      <c r="K2" s="878"/>
    </row>
    <row r="3" spans="1:26" ht="24.95" customHeight="1">
      <c r="A3" s="1700" t="str">
        <f>'7.1'!B5</f>
        <v>KHO – 17. 2. 2025</v>
      </c>
      <c r="B3" s="1700"/>
      <c r="C3" s="1700"/>
      <c r="D3" s="1700"/>
      <c r="E3" s="1700"/>
      <c r="F3" s="1700"/>
      <c r="G3" s="1700"/>
      <c r="H3" s="1700"/>
      <c r="I3" s="1700"/>
      <c r="J3" s="1700"/>
      <c r="K3" s="1700"/>
    </row>
    <row r="4" spans="1:26" ht="45" customHeight="1">
      <c r="A4" s="691"/>
      <c r="B4" s="691"/>
      <c r="C4" s="691"/>
      <c r="D4" s="498" t="s">
        <v>230</v>
      </c>
      <c r="E4" s="498" t="s">
        <v>231</v>
      </c>
      <c r="F4" s="1699" t="s">
        <v>435</v>
      </c>
      <c r="G4" s="1699"/>
      <c r="H4" s="1699"/>
      <c r="I4" s="1699"/>
      <c r="J4" s="1699"/>
      <c r="K4" s="1699"/>
      <c r="N4" s="402" t="s">
        <v>84</v>
      </c>
      <c r="O4" s="402" t="s">
        <v>88</v>
      </c>
      <c r="P4" s="402" t="s">
        <v>91</v>
      </c>
      <c r="Q4" s="402" t="s">
        <v>92</v>
      </c>
      <c r="R4" s="402" t="s">
        <v>95</v>
      </c>
      <c r="S4" s="402" t="s">
        <v>232</v>
      </c>
      <c r="T4" s="402" t="s">
        <v>233</v>
      </c>
      <c r="U4" s="402" t="s">
        <v>35</v>
      </c>
    </row>
    <row r="5" spans="1:26" ht="14.45" customHeight="1">
      <c r="A5" s="1695" t="s">
        <v>83</v>
      </c>
      <c r="B5" s="1542" t="s">
        <v>84</v>
      </c>
      <c r="C5" s="586" t="s">
        <v>85</v>
      </c>
      <c r="D5" s="692">
        <v>16235.752999999993</v>
      </c>
      <c r="E5" s="692">
        <v>178098.21800000005</v>
      </c>
      <c r="F5" s="14"/>
      <c r="G5" s="14"/>
      <c r="H5" s="14"/>
      <c r="I5" s="14"/>
      <c r="J5" s="14"/>
      <c r="K5" s="14"/>
      <c r="L5" s="1467"/>
      <c r="M5" s="481">
        <v>0.29166666666666669</v>
      </c>
      <c r="N5" s="403">
        <v>676.85756328580192</v>
      </c>
      <c r="O5" s="403">
        <v>-198.08259437289175</v>
      </c>
      <c r="P5" s="403">
        <v>1020.017375</v>
      </c>
      <c r="Q5" s="403">
        <v>-2.7624999999999997</v>
      </c>
      <c r="R5" s="403">
        <v>13.077850053722882</v>
      </c>
      <c r="S5" s="403">
        <v>2034.1877143319202</v>
      </c>
      <c r="T5" s="403">
        <v>-7.1</v>
      </c>
      <c r="U5" s="403">
        <v>-525.08002036528728</v>
      </c>
      <c r="X5" s="1468"/>
    </row>
    <row r="6" spans="1:26" ht="14.45" customHeight="1">
      <c r="A6" s="1695"/>
      <c r="B6" s="1543"/>
      <c r="C6" s="588" t="s">
        <v>86</v>
      </c>
      <c r="D6" s="879">
        <v>8.8285188592456301</v>
      </c>
      <c r="E6" s="879">
        <v>95.965999999999994</v>
      </c>
      <c r="F6" s="14"/>
      <c r="G6" s="14"/>
      <c r="H6" s="14"/>
      <c r="I6" s="14"/>
      <c r="J6" s="14"/>
      <c r="K6" s="14"/>
      <c r="L6" s="1467"/>
      <c r="M6" s="481">
        <v>0.33333333333333298</v>
      </c>
      <c r="N6" s="403">
        <v>676.85756328580192</v>
      </c>
      <c r="O6" s="403">
        <v>-198.08259437289175</v>
      </c>
      <c r="P6" s="403">
        <v>1020.017375</v>
      </c>
      <c r="Q6" s="403">
        <v>-2.7624999999999997</v>
      </c>
      <c r="R6" s="403">
        <v>13.148070053722881</v>
      </c>
      <c r="S6" s="403">
        <v>2199.9367143319205</v>
      </c>
      <c r="T6" s="403">
        <v>-6.9</v>
      </c>
      <c r="U6" s="403">
        <v>-690.75880036528747</v>
      </c>
      <c r="X6" s="1468"/>
    </row>
    <row r="7" spans="1:26" ht="14.45" customHeight="1">
      <c r="A7" s="1695"/>
      <c r="B7" s="1544"/>
      <c r="C7" s="590" t="s">
        <v>87</v>
      </c>
      <c r="D7" s="693">
        <v>16244.581518859239</v>
      </c>
      <c r="E7" s="693">
        <v>178194.18400000004</v>
      </c>
      <c r="F7" s="14"/>
      <c r="G7" s="14"/>
      <c r="H7" s="14"/>
      <c r="I7" s="14"/>
      <c r="J7" s="14"/>
      <c r="K7" s="14"/>
      <c r="L7" s="1467"/>
      <c r="M7" s="481">
        <v>0.374999999999999</v>
      </c>
      <c r="N7" s="403">
        <v>676.85756328580192</v>
      </c>
      <c r="O7" s="403">
        <v>-198.08259437289175</v>
      </c>
      <c r="P7" s="403">
        <v>1020.017375</v>
      </c>
      <c r="Q7" s="403">
        <v>-2.7624999999999997</v>
      </c>
      <c r="R7" s="403">
        <v>13.55833005372288</v>
      </c>
      <c r="S7" s="403">
        <v>2199.8237143319202</v>
      </c>
      <c r="T7" s="403">
        <v>-6.7</v>
      </c>
      <c r="U7" s="403">
        <v>-690.23554036528731</v>
      </c>
      <c r="X7" s="1468"/>
    </row>
    <row r="8" spans="1:26" ht="14.45" customHeight="1">
      <c r="A8" s="1695"/>
      <c r="B8" s="1542" t="s">
        <v>88</v>
      </c>
      <c r="C8" s="586" t="s">
        <v>85</v>
      </c>
      <c r="D8" s="692">
        <v>4752.1059999999998</v>
      </c>
      <c r="E8" s="692">
        <v>51884.499999999985</v>
      </c>
      <c r="F8" s="14"/>
      <c r="G8" s="14"/>
      <c r="H8" s="14"/>
      <c r="I8" s="14"/>
      <c r="J8" s="14"/>
      <c r="K8" s="14"/>
      <c r="L8" s="1467"/>
      <c r="M8" s="481">
        <v>0.41666666666666602</v>
      </c>
      <c r="N8" s="403">
        <v>676.85756328580192</v>
      </c>
      <c r="O8" s="403">
        <v>-198.08259437289175</v>
      </c>
      <c r="P8" s="403">
        <v>1020.017375</v>
      </c>
      <c r="Q8" s="403">
        <v>-2.7624999999999997</v>
      </c>
      <c r="R8" s="403">
        <v>13.825650053722882</v>
      </c>
      <c r="S8" s="403">
        <v>2138.2987143319201</v>
      </c>
      <c r="T8" s="403">
        <v>-6.3</v>
      </c>
      <c r="U8" s="403">
        <v>-628.44322036528706</v>
      </c>
      <c r="X8" s="1468"/>
    </row>
    <row r="9" spans="1:26" ht="14.45" customHeight="1">
      <c r="A9" s="1695"/>
      <c r="B9" s="1543"/>
      <c r="C9" s="588" t="s">
        <v>86</v>
      </c>
      <c r="D9" s="879">
        <v>1.876264949402024</v>
      </c>
      <c r="E9" s="879">
        <v>20.395</v>
      </c>
      <c r="F9" s="14"/>
      <c r="G9" s="14"/>
      <c r="H9" s="14"/>
      <c r="I9" s="14"/>
      <c r="J9" s="14"/>
      <c r="K9" s="14"/>
      <c r="L9" s="1467"/>
      <c r="M9" s="481">
        <v>0.45833333333333198</v>
      </c>
      <c r="N9" s="403">
        <v>676.85756328580192</v>
      </c>
      <c r="O9" s="403">
        <v>-198.08259437289175</v>
      </c>
      <c r="P9" s="403">
        <v>1020.017375</v>
      </c>
      <c r="Q9" s="403">
        <v>-2.7624999999999997</v>
      </c>
      <c r="R9" s="403">
        <v>14.14424005372288</v>
      </c>
      <c r="S9" s="403">
        <v>1938.1807143319202</v>
      </c>
      <c r="T9" s="403">
        <v>-5.9</v>
      </c>
      <c r="U9" s="403">
        <v>-428.00663036528726</v>
      </c>
      <c r="X9" s="1468"/>
    </row>
    <row r="10" spans="1:26" ht="14.45" customHeight="1">
      <c r="A10" s="1695"/>
      <c r="B10" s="1544"/>
      <c r="C10" s="590" t="s">
        <v>87</v>
      </c>
      <c r="D10" s="693">
        <v>4753.9822649494017</v>
      </c>
      <c r="E10" s="693">
        <v>51904.894999999982</v>
      </c>
      <c r="F10" s="14"/>
      <c r="G10" s="14"/>
      <c r="H10" s="14"/>
      <c r="I10" s="14"/>
      <c r="J10" s="14"/>
      <c r="K10" s="14"/>
      <c r="L10" s="1467"/>
      <c r="M10" s="481">
        <v>0.499999999999998</v>
      </c>
      <c r="N10" s="403">
        <v>676.85756328580192</v>
      </c>
      <c r="O10" s="403">
        <v>-198.08259437289175</v>
      </c>
      <c r="P10" s="403">
        <v>1020.017375</v>
      </c>
      <c r="Q10" s="403">
        <v>-2.7624999999999997</v>
      </c>
      <c r="R10" s="403">
        <v>14.072590053722882</v>
      </c>
      <c r="S10" s="403">
        <v>1739.5897143319203</v>
      </c>
      <c r="T10" s="403">
        <v>-5.5</v>
      </c>
      <c r="U10" s="403">
        <v>-229.48728036528723</v>
      </c>
      <c r="X10" s="1468"/>
    </row>
    <row r="11" spans="1:26" ht="14.45" customHeight="1">
      <c r="A11" s="1695"/>
      <c r="B11" s="1533" t="s">
        <v>89</v>
      </c>
      <c r="C11" s="586" t="s">
        <v>85</v>
      </c>
      <c r="D11" s="692">
        <v>11483.646999999994</v>
      </c>
      <c r="E11" s="692">
        <v>126213.71800000007</v>
      </c>
      <c r="F11" s="14"/>
      <c r="G11" s="14"/>
      <c r="H11" s="14"/>
      <c r="I11" s="14"/>
      <c r="J11" s="14"/>
      <c r="K11" s="14"/>
      <c r="L11" s="1467"/>
      <c r="M11" s="481">
        <v>0.54166666666666496</v>
      </c>
      <c r="N11" s="403">
        <v>676.85756328580192</v>
      </c>
      <c r="O11" s="403">
        <v>-198.08259437289175</v>
      </c>
      <c r="P11" s="403">
        <v>1020.017375</v>
      </c>
      <c r="Q11" s="403">
        <v>-2.7624999999999997</v>
      </c>
      <c r="R11" s="403">
        <v>13.845150053722879</v>
      </c>
      <c r="S11" s="403">
        <v>1696.8317143319202</v>
      </c>
      <c r="T11" s="403">
        <v>-4.5999999999999996</v>
      </c>
      <c r="U11" s="403">
        <v>-186.95672036528731</v>
      </c>
      <c r="X11" s="1468"/>
    </row>
    <row r="12" spans="1:26" ht="14.45" customHeight="1">
      <c r="A12" s="1695"/>
      <c r="B12" s="1543"/>
      <c r="C12" s="588" t="s">
        <v>86</v>
      </c>
      <c r="D12" s="879">
        <v>6.9522539098436056</v>
      </c>
      <c r="E12" s="879">
        <v>75.570999999999998</v>
      </c>
      <c r="F12" s="14"/>
      <c r="G12" s="14"/>
      <c r="H12" s="14"/>
      <c r="I12" s="14"/>
      <c r="J12" s="14"/>
      <c r="K12" s="14"/>
      <c r="L12" s="1467"/>
      <c r="M12" s="481">
        <v>0.58333333333333104</v>
      </c>
      <c r="N12" s="403">
        <v>676.85756328580192</v>
      </c>
      <c r="O12" s="403">
        <v>-198.08259437289175</v>
      </c>
      <c r="P12" s="403">
        <v>1020.017375</v>
      </c>
      <c r="Q12" s="403">
        <v>-2.7624999999999997</v>
      </c>
      <c r="R12" s="403">
        <v>13.380820053722882</v>
      </c>
      <c r="S12" s="403">
        <v>1644.4407143319202</v>
      </c>
      <c r="T12" s="403">
        <v>-3.9</v>
      </c>
      <c r="U12" s="403">
        <v>-135.03005036528725</v>
      </c>
      <c r="X12" s="1468"/>
    </row>
    <row r="13" spans="1:26" ht="14.45" customHeight="1">
      <c r="A13" s="1696"/>
      <c r="B13" s="1544"/>
      <c r="C13" s="590" t="s">
        <v>87</v>
      </c>
      <c r="D13" s="693">
        <v>11490.599253909837</v>
      </c>
      <c r="E13" s="693">
        <v>126289.28900000005</v>
      </c>
      <c r="F13" s="17"/>
      <c r="G13" s="17"/>
      <c r="H13" s="17"/>
      <c r="I13" s="17"/>
      <c r="J13" s="17"/>
      <c r="K13" s="17"/>
      <c r="L13" s="1467"/>
      <c r="M13" s="481">
        <v>0.624999999999997</v>
      </c>
      <c r="N13" s="403">
        <v>676.85756328580192</v>
      </c>
      <c r="O13" s="403">
        <v>-198.08259437289175</v>
      </c>
      <c r="P13" s="403">
        <v>1020.017375</v>
      </c>
      <c r="Q13" s="403">
        <v>-2.7624999999999997</v>
      </c>
      <c r="R13" s="403">
        <v>13.00737005372288</v>
      </c>
      <c r="S13" s="403">
        <v>1609.0267143319199</v>
      </c>
      <c r="T13" s="403">
        <v>-3.6</v>
      </c>
      <c r="U13" s="403">
        <v>-99.989500365286858</v>
      </c>
      <c r="X13" s="1468"/>
    </row>
    <row r="14" spans="1:26" ht="14.45" customHeight="1">
      <c r="A14" s="1695" t="s">
        <v>90</v>
      </c>
      <c r="B14" s="1542" t="s">
        <v>91</v>
      </c>
      <c r="C14" s="586" t="s">
        <v>506</v>
      </c>
      <c r="D14" s="692">
        <v>19835.803</v>
      </c>
      <c r="E14" s="692">
        <v>213778.37811799999</v>
      </c>
      <c r="F14" s="14"/>
      <c r="G14" s="14"/>
      <c r="H14" s="14"/>
      <c r="I14" s="14"/>
      <c r="J14" s="14"/>
      <c r="K14" s="14"/>
      <c r="L14" s="1467"/>
      <c r="M14" s="481">
        <v>0.66666666666666397</v>
      </c>
      <c r="N14" s="403">
        <v>676.85756328580192</v>
      </c>
      <c r="O14" s="403">
        <v>-198.08259437289175</v>
      </c>
      <c r="P14" s="403">
        <v>1020.017375</v>
      </c>
      <c r="Q14" s="403">
        <v>-2.7624999999999997</v>
      </c>
      <c r="R14" s="403">
        <v>13.209050053722882</v>
      </c>
      <c r="S14" s="403">
        <v>1716.4027143319204</v>
      </c>
      <c r="T14" s="403">
        <v>-3.4</v>
      </c>
      <c r="U14" s="403">
        <v>-207.16382036528739</v>
      </c>
      <c r="X14" s="1468"/>
    </row>
    <row r="15" spans="1:26" ht="14.45" customHeight="1">
      <c r="A15" s="1695"/>
      <c r="B15" s="1543"/>
      <c r="C15" s="588" t="s">
        <v>465</v>
      </c>
      <c r="D15" s="879">
        <v>1777.6130000000001</v>
      </c>
      <c r="E15" s="879">
        <v>19361.432977500001</v>
      </c>
      <c r="F15" s="14"/>
      <c r="G15" s="14"/>
      <c r="H15" s="14"/>
      <c r="I15" s="14"/>
      <c r="J15" s="14"/>
      <c r="K15" s="14"/>
      <c r="L15" s="1467"/>
      <c r="M15" s="481">
        <v>0.70833333333333004</v>
      </c>
      <c r="N15" s="403">
        <v>676.85756328580192</v>
      </c>
      <c r="O15" s="403">
        <v>-198.08259437289175</v>
      </c>
      <c r="P15" s="403">
        <v>1020.017375</v>
      </c>
      <c r="Q15" s="403">
        <v>-2.7624999999999997</v>
      </c>
      <c r="R15" s="403">
        <v>13.13246005372288</v>
      </c>
      <c r="S15" s="403">
        <v>1796.5427143319207</v>
      </c>
      <c r="T15" s="403">
        <v>-3.8</v>
      </c>
      <c r="U15" s="403">
        <v>-287.38041036528762</v>
      </c>
      <c r="X15" s="1468"/>
    </row>
    <row r="16" spans="1:26" ht="14.45" customHeight="1">
      <c r="A16" s="1695"/>
      <c r="B16" s="1543"/>
      <c r="C16" s="588" t="s">
        <v>509</v>
      </c>
      <c r="D16" s="879">
        <v>2867.0010000000002</v>
      </c>
      <c r="E16" s="879">
        <v>31226.6930225</v>
      </c>
      <c r="F16" s="14"/>
      <c r="G16" s="14"/>
      <c r="H16" s="14"/>
      <c r="I16" s="14"/>
      <c r="J16" s="14"/>
      <c r="K16" s="14"/>
      <c r="L16" s="1467"/>
      <c r="M16" s="481">
        <v>0.749999999999996</v>
      </c>
      <c r="N16" s="403">
        <v>676.85756328580192</v>
      </c>
      <c r="O16" s="403">
        <v>-198.08259437289175</v>
      </c>
      <c r="P16" s="403">
        <v>1020.017375</v>
      </c>
      <c r="Q16" s="403">
        <v>-2.7624999999999997</v>
      </c>
      <c r="R16" s="403">
        <v>13.436680053722883</v>
      </c>
      <c r="S16" s="403">
        <v>1888.7577143319199</v>
      </c>
      <c r="T16" s="403">
        <v>-4.4000000000000004</v>
      </c>
      <c r="U16" s="403">
        <v>-379.29119036528687</v>
      </c>
      <c r="X16" s="1468"/>
    </row>
    <row r="17" spans="1:24" ht="14.45" customHeight="1">
      <c r="A17" s="1695"/>
      <c r="B17" s="1543"/>
      <c r="C17" s="588" t="s">
        <v>521</v>
      </c>
      <c r="D17" s="879">
        <v>0</v>
      </c>
      <c r="E17" s="879">
        <v>0</v>
      </c>
      <c r="F17" s="14"/>
      <c r="G17" s="14"/>
      <c r="H17" s="14"/>
      <c r="I17" s="14"/>
      <c r="J17" s="14"/>
      <c r="K17" s="14"/>
      <c r="L17" s="1467"/>
      <c r="M17" s="481">
        <v>0.79166666666666297</v>
      </c>
      <c r="N17" s="403">
        <v>676.85756328580192</v>
      </c>
      <c r="O17" s="403">
        <v>-198.08259437289175</v>
      </c>
      <c r="P17" s="403">
        <v>1020.017375</v>
      </c>
      <c r="Q17" s="403">
        <v>-2.7624999999999997</v>
      </c>
      <c r="R17" s="403">
        <v>13.035860053722882</v>
      </c>
      <c r="S17" s="403">
        <v>1920.6387143319205</v>
      </c>
      <c r="T17" s="403">
        <v>-4.8</v>
      </c>
      <c r="U17" s="403">
        <v>-411.57301036528747</v>
      </c>
      <c r="X17" s="1468"/>
    </row>
    <row r="18" spans="1:24" ht="14.45" customHeight="1">
      <c r="A18" s="1695"/>
      <c r="B18" s="1544"/>
      <c r="C18" s="590" t="s">
        <v>87</v>
      </c>
      <c r="D18" s="693">
        <v>24480.417000000001</v>
      </c>
      <c r="E18" s="693">
        <v>264366.50411799998</v>
      </c>
      <c r="F18" s="14"/>
      <c r="G18" s="14"/>
      <c r="H18" s="14"/>
      <c r="I18" s="14"/>
      <c r="J18" s="14"/>
      <c r="K18" s="14"/>
      <c r="L18" s="1467"/>
      <c r="M18" s="481">
        <v>0.83333333333332904</v>
      </c>
      <c r="N18" s="403">
        <v>676.85756328580192</v>
      </c>
      <c r="O18" s="403">
        <v>-198.08259437289175</v>
      </c>
      <c r="P18" s="403">
        <v>1020.017375</v>
      </c>
      <c r="Q18" s="403">
        <v>-2.7624999999999997</v>
      </c>
      <c r="R18" s="403">
        <v>13.469420053722883</v>
      </c>
      <c r="S18" s="403">
        <v>1932.6157143319199</v>
      </c>
      <c r="T18" s="403">
        <v>-5.0999999999999996</v>
      </c>
      <c r="U18" s="403">
        <v>-423.11645036528694</v>
      </c>
      <c r="X18" s="1468"/>
    </row>
    <row r="19" spans="1:24" ht="14.45" customHeight="1">
      <c r="A19" s="1695"/>
      <c r="B19" s="1542" t="s">
        <v>92</v>
      </c>
      <c r="C19" s="586" t="s">
        <v>506</v>
      </c>
      <c r="D19" s="692">
        <v>66.300000000000026</v>
      </c>
      <c r="E19" s="692">
        <v>712.99971700000037</v>
      </c>
      <c r="F19" s="14"/>
      <c r="G19" s="14"/>
      <c r="H19" s="14"/>
      <c r="I19" s="14"/>
      <c r="J19" s="14"/>
      <c r="K19" s="14"/>
      <c r="L19" s="1467"/>
      <c r="M19" s="481">
        <v>0.874999999999995</v>
      </c>
      <c r="N19" s="403">
        <v>676.85756328580192</v>
      </c>
      <c r="O19" s="403">
        <v>-198.08259437289175</v>
      </c>
      <c r="P19" s="403">
        <v>1020.017375</v>
      </c>
      <c r="Q19" s="403">
        <v>-2.7624999999999997</v>
      </c>
      <c r="R19" s="403">
        <v>13.122630053722881</v>
      </c>
      <c r="S19" s="403">
        <v>1904.9657143319205</v>
      </c>
      <c r="T19" s="403">
        <v>-5.4</v>
      </c>
      <c r="U19" s="403">
        <v>-395.81324036528758</v>
      </c>
      <c r="X19" s="1468"/>
    </row>
    <row r="20" spans="1:24" ht="14.45" customHeight="1">
      <c r="A20" s="1695"/>
      <c r="B20" s="1543"/>
      <c r="C20" s="588" t="s">
        <v>465</v>
      </c>
      <c r="D20" s="879">
        <v>0</v>
      </c>
      <c r="E20" s="879">
        <v>0</v>
      </c>
      <c r="F20" s="14"/>
      <c r="G20" s="14"/>
      <c r="H20" s="14"/>
      <c r="I20" s="14"/>
      <c r="J20" s="14"/>
      <c r="K20" s="14"/>
      <c r="L20" s="1467"/>
      <c r="M20" s="481">
        <v>0.91666666666666097</v>
      </c>
      <c r="N20" s="403">
        <v>676.85756328580192</v>
      </c>
      <c r="O20" s="403">
        <v>-198.08259437289175</v>
      </c>
      <c r="P20" s="403">
        <v>1020.017375</v>
      </c>
      <c r="Q20" s="403">
        <v>-2.7624999999999997</v>
      </c>
      <c r="R20" s="403">
        <v>12.783880053722882</v>
      </c>
      <c r="S20" s="403">
        <v>1794.1087143319201</v>
      </c>
      <c r="T20" s="403">
        <v>-5.6</v>
      </c>
      <c r="U20" s="403">
        <v>-285.29499036528705</v>
      </c>
      <c r="X20" s="1468"/>
    </row>
    <row r="21" spans="1:24" ht="14.45" customHeight="1">
      <c r="A21" s="1695"/>
      <c r="B21" s="1543"/>
      <c r="C21" s="588" t="s">
        <v>509</v>
      </c>
      <c r="D21" s="879">
        <v>0</v>
      </c>
      <c r="E21" s="879">
        <v>0</v>
      </c>
      <c r="F21" s="14"/>
      <c r="G21" s="14"/>
      <c r="H21" s="14"/>
      <c r="I21" s="14"/>
      <c r="J21" s="14"/>
      <c r="K21" s="14"/>
      <c r="L21" s="1467"/>
      <c r="M21" s="481">
        <v>0.95833333333332804</v>
      </c>
      <c r="N21" s="403">
        <v>676.85756328580192</v>
      </c>
      <c r="O21" s="403">
        <v>-198.08259437289175</v>
      </c>
      <c r="P21" s="403">
        <v>1020.017375</v>
      </c>
      <c r="Q21" s="403">
        <v>-2.7624999999999997</v>
      </c>
      <c r="R21" s="403">
        <v>12.200440053722881</v>
      </c>
      <c r="S21" s="403">
        <v>1616.0857143319204</v>
      </c>
      <c r="T21" s="403">
        <v>-5.9</v>
      </c>
      <c r="U21" s="403">
        <v>-107.85543036528748</v>
      </c>
      <c r="X21" s="1468"/>
    </row>
    <row r="22" spans="1:24" ht="14.45" customHeight="1">
      <c r="A22" s="1695"/>
      <c r="B22" s="1543"/>
      <c r="C22" s="588" t="s">
        <v>521</v>
      </c>
      <c r="D22" s="879">
        <v>0</v>
      </c>
      <c r="E22" s="879">
        <v>0</v>
      </c>
      <c r="F22" s="14"/>
      <c r="G22" s="14"/>
      <c r="H22" s="14"/>
      <c r="I22" s="14"/>
      <c r="J22" s="14"/>
      <c r="K22" s="14"/>
      <c r="L22" s="1467"/>
      <c r="M22" s="481">
        <v>0.999999999999994</v>
      </c>
      <c r="N22" s="403">
        <v>676.85756328580192</v>
      </c>
      <c r="O22" s="403">
        <v>-198.08259437289175</v>
      </c>
      <c r="P22" s="403">
        <v>1020.017375</v>
      </c>
      <c r="Q22" s="403">
        <v>-2.7624999999999997</v>
      </c>
      <c r="R22" s="403">
        <v>12.391080053722881</v>
      </c>
      <c r="S22" s="403">
        <v>1495.5427143319203</v>
      </c>
      <c r="T22" s="403">
        <v>-6.6</v>
      </c>
      <c r="U22" s="403">
        <v>12.878209634712675</v>
      </c>
      <c r="X22" s="1468"/>
    </row>
    <row r="23" spans="1:24" ht="14.45" customHeight="1">
      <c r="A23" s="1695"/>
      <c r="B23" s="1544"/>
      <c r="C23" s="590" t="s">
        <v>87</v>
      </c>
      <c r="D23" s="693">
        <v>66.300000000000026</v>
      </c>
      <c r="E23" s="693">
        <v>712.99971700000037</v>
      </c>
      <c r="F23" s="14"/>
      <c r="G23" s="14"/>
      <c r="H23" s="14"/>
      <c r="I23" s="14"/>
      <c r="J23" s="14"/>
      <c r="K23" s="14"/>
      <c r="L23" s="1467"/>
      <c r="M23" s="481">
        <v>1.0416666666666601</v>
      </c>
      <c r="N23" s="403">
        <v>676.85756328580192</v>
      </c>
      <c r="O23" s="403">
        <v>-198.08259437289175</v>
      </c>
      <c r="P23" s="403">
        <v>1020.017375</v>
      </c>
      <c r="Q23" s="403">
        <v>-2.7624999999999997</v>
      </c>
      <c r="R23" s="403">
        <v>12.427920053722881</v>
      </c>
      <c r="S23" s="403">
        <v>1324.4817143319203</v>
      </c>
      <c r="T23" s="403">
        <v>-6.9</v>
      </c>
      <c r="U23" s="403">
        <v>183.97604963471258</v>
      </c>
      <c r="X23" s="1468"/>
    </row>
    <row r="24" spans="1:24" ht="14.45" customHeight="1">
      <c r="A24" s="1695"/>
      <c r="B24" s="1533" t="s">
        <v>93</v>
      </c>
      <c r="C24" s="586" t="s">
        <v>506</v>
      </c>
      <c r="D24" s="692">
        <v>19769.503000000001</v>
      </c>
      <c r="E24" s="692">
        <v>213065.37840099999</v>
      </c>
      <c r="F24" s="14"/>
      <c r="G24" s="14"/>
      <c r="H24" s="14"/>
      <c r="I24" s="14"/>
      <c r="J24" s="14"/>
      <c r="K24" s="14"/>
      <c r="L24" s="1467"/>
      <c r="M24" s="481">
        <v>1.0833333333333299</v>
      </c>
      <c r="N24" s="403">
        <v>676.85756328580192</v>
      </c>
      <c r="O24" s="403">
        <v>-198.08259437289175</v>
      </c>
      <c r="P24" s="403">
        <v>1020.017375</v>
      </c>
      <c r="Q24" s="403">
        <v>-2.7624999999999997</v>
      </c>
      <c r="R24" s="403">
        <v>12.578420053722878</v>
      </c>
      <c r="S24" s="403">
        <v>1321.6927143319201</v>
      </c>
      <c r="T24" s="403">
        <v>-7.6</v>
      </c>
      <c r="U24" s="403">
        <v>186.91554963471276</v>
      </c>
      <c r="X24" s="1468"/>
    </row>
    <row r="25" spans="1:24" ht="14.45" customHeight="1">
      <c r="A25" s="1695"/>
      <c r="B25" s="1534"/>
      <c r="C25" s="588" t="s">
        <v>465</v>
      </c>
      <c r="D25" s="879">
        <v>1777.6130000000001</v>
      </c>
      <c r="E25" s="879">
        <v>19361.432977500001</v>
      </c>
      <c r="F25" s="14"/>
      <c r="G25" s="14"/>
      <c r="H25" s="14"/>
      <c r="I25" s="14"/>
      <c r="J25" s="14"/>
      <c r="K25" s="14"/>
      <c r="L25" s="1467"/>
      <c r="M25" s="481">
        <v>1.125</v>
      </c>
      <c r="N25" s="403">
        <v>676.85756328580192</v>
      </c>
      <c r="O25" s="403">
        <v>-198.08259437289175</v>
      </c>
      <c r="P25" s="403">
        <v>1020.017375</v>
      </c>
      <c r="Q25" s="403">
        <v>-2.7624999999999997</v>
      </c>
      <c r="R25" s="403">
        <v>12.543200053722883</v>
      </c>
      <c r="S25" s="403">
        <v>1335.3107143319201</v>
      </c>
      <c r="T25" s="403">
        <v>-8.1</v>
      </c>
      <c r="U25" s="403">
        <v>173.26232963471284</v>
      </c>
      <c r="X25" s="1468"/>
    </row>
    <row r="26" spans="1:24" ht="14.45" customHeight="1">
      <c r="A26" s="1695"/>
      <c r="B26" s="1543"/>
      <c r="C26" s="588" t="s">
        <v>509</v>
      </c>
      <c r="D26" s="879">
        <v>2867.0010000000002</v>
      </c>
      <c r="E26" s="879">
        <v>31226.6930225</v>
      </c>
      <c r="F26" s="14"/>
      <c r="G26" s="14"/>
      <c r="H26" s="14"/>
      <c r="I26" s="14"/>
      <c r="J26" s="14"/>
      <c r="K26" s="14"/>
      <c r="L26" s="1467"/>
      <c r="M26" s="481">
        <v>1.1666666666666601</v>
      </c>
      <c r="N26" s="403">
        <v>676.85756328580192</v>
      </c>
      <c r="O26" s="403">
        <v>-198.08259437289175</v>
      </c>
      <c r="P26" s="403">
        <v>1020.017375</v>
      </c>
      <c r="Q26" s="403">
        <v>-2.7624999999999997</v>
      </c>
      <c r="R26" s="403">
        <v>12.73125005372288</v>
      </c>
      <c r="S26" s="403">
        <v>1376.5967143319203</v>
      </c>
      <c r="T26" s="403">
        <v>-8.3000000000000007</v>
      </c>
      <c r="U26" s="403">
        <v>132.16437963471276</v>
      </c>
      <c r="X26" s="1468"/>
    </row>
    <row r="27" spans="1:24" ht="14.45" customHeight="1">
      <c r="A27" s="1695"/>
      <c r="B27" s="1543"/>
      <c r="C27" s="588" t="s">
        <v>521</v>
      </c>
      <c r="D27" s="879">
        <v>0</v>
      </c>
      <c r="E27" s="879">
        <v>0</v>
      </c>
      <c r="F27" s="14"/>
      <c r="G27" s="14"/>
      <c r="H27" s="14"/>
      <c r="I27" s="14"/>
      <c r="J27" s="14"/>
      <c r="K27" s="14"/>
      <c r="L27" s="1467"/>
      <c r="M27" s="481">
        <v>1.2083333333333299</v>
      </c>
      <c r="N27" s="403">
        <v>676.85756328580192</v>
      </c>
      <c r="O27" s="403">
        <v>-198.08259437289175</v>
      </c>
      <c r="P27" s="403">
        <v>1020.017375</v>
      </c>
      <c r="Q27" s="403">
        <v>-2.7624999999999997</v>
      </c>
      <c r="R27" s="403">
        <v>13.004010053722883</v>
      </c>
      <c r="S27" s="403">
        <v>1461.3517143319202</v>
      </c>
      <c r="T27" s="403">
        <v>-7.9</v>
      </c>
      <c r="U27" s="403">
        <v>47.682139634712712</v>
      </c>
      <c r="X27" s="1468"/>
    </row>
    <row r="28" spans="1:24" ht="14.45" customHeight="1">
      <c r="A28" s="1695"/>
      <c r="B28" s="1544"/>
      <c r="C28" s="590" t="s">
        <v>87</v>
      </c>
      <c r="D28" s="693">
        <v>24414.117000000002</v>
      </c>
      <c r="E28" s="693">
        <v>263653.50440099998</v>
      </c>
      <c r="F28" s="14"/>
      <c r="G28" s="14"/>
      <c r="H28" s="14"/>
      <c r="I28" s="14"/>
      <c r="J28" s="14"/>
      <c r="K28" s="14"/>
      <c r="L28" s="1467"/>
      <c r="M28" s="481">
        <v>1.25</v>
      </c>
      <c r="N28" s="403">
        <v>676.85756328580192</v>
      </c>
      <c r="O28" s="403">
        <v>-198.08259437289175</v>
      </c>
      <c r="P28" s="403">
        <v>1020.017375</v>
      </c>
      <c r="Q28" s="403">
        <v>-2.7624999999999997</v>
      </c>
      <c r="R28" s="403">
        <v>13.169280053722879</v>
      </c>
      <c r="S28" s="403">
        <v>1761.8977143319203</v>
      </c>
      <c r="T28" s="403">
        <v>-7.4</v>
      </c>
      <c r="U28" s="403">
        <v>-252.69859036528737</v>
      </c>
      <c r="X28" s="1468"/>
    </row>
    <row r="29" spans="1:24" ht="14.45" customHeight="1">
      <c r="A29" s="1696"/>
      <c r="B29" s="1701" t="s">
        <v>94</v>
      </c>
      <c r="C29" s="1701"/>
      <c r="D29" s="694">
        <v>1238441.5317324919</v>
      </c>
      <c r="E29" s="694">
        <v>13593816.313553145</v>
      </c>
      <c r="F29" s="17"/>
      <c r="G29" s="17"/>
      <c r="H29" s="17"/>
      <c r="I29" s="17"/>
      <c r="J29" s="17"/>
      <c r="K29" s="17"/>
      <c r="L29" s="1467"/>
      <c r="N29" s="403">
        <f>SUM(N5:N28)</f>
        <v>16244.581518859235</v>
      </c>
      <c r="O29" s="403">
        <f t="shared" ref="O29:U29" si="0">SUM(O5:O28)</f>
        <v>-4753.9822649494017</v>
      </c>
      <c r="P29" s="403">
        <f t="shared" si="0"/>
        <v>24480.416999999994</v>
      </c>
      <c r="Q29" s="403">
        <f t="shared" si="0"/>
        <v>-66.300000000000026</v>
      </c>
      <c r="R29" s="403">
        <f t="shared" si="0"/>
        <v>315.29565128934917</v>
      </c>
      <c r="S29" s="403">
        <f t="shared" si="0"/>
        <v>41847.308143966089</v>
      </c>
      <c r="T29" s="403">
        <f>AVERAGE(T5:T28)</f>
        <v>-5.9041666666666659</v>
      </c>
      <c r="U29" s="403">
        <f t="shared" si="0"/>
        <v>-5627.2962387668958</v>
      </c>
      <c r="X29" s="1468"/>
    </row>
    <row r="30" spans="1:24" ht="14.45" customHeight="1">
      <c r="A30" s="1695" t="s">
        <v>95</v>
      </c>
      <c r="B30" s="1533" t="s">
        <v>436</v>
      </c>
      <c r="C30" s="586" t="s">
        <v>97</v>
      </c>
      <c r="D30" s="692">
        <v>269.78215979275058</v>
      </c>
      <c r="E30" s="692">
        <v>2932.1793214285708</v>
      </c>
      <c r="F30" s="14"/>
      <c r="G30" s="14"/>
      <c r="H30" s="14"/>
      <c r="I30" s="14"/>
      <c r="J30" s="14"/>
      <c r="K30" s="14"/>
      <c r="L30" s="1467"/>
      <c r="N30" s="403"/>
      <c r="O30" s="403"/>
      <c r="P30" s="403"/>
      <c r="Q30" s="403"/>
      <c r="R30" s="403"/>
      <c r="S30" s="403"/>
      <c r="T30" s="403"/>
      <c r="U30" s="403"/>
      <c r="X30" s="1468"/>
    </row>
    <row r="31" spans="1:24" ht="14.45" customHeight="1">
      <c r="A31" s="1695"/>
      <c r="B31" s="1534"/>
      <c r="C31" s="588" t="s">
        <v>72</v>
      </c>
      <c r="D31" s="879">
        <v>7.3191785714285498</v>
      </c>
      <c r="E31" s="879">
        <v>80.675714285714633</v>
      </c>
      <c r="F31" s="14"/>
      <c r="G31" s="14"/>
      <c r="H31" s="14"/>
      <c r="I31" s="14"/>
      <c r="J31" s="14"/>
      <c r="K31" s="14"/>
      <c r="L31" s="1467"/>
      <c r="N31" s="403"/>
      <c r="O31" s="403"/>
      <c r="P31" s="403"/>
      <c r="Q31" s="403"/>
      <c r="R31" s="403"/>
      <c r="S31" s="403"/>
      <c r="T31" s="403"/>
      <c r="U31" s="403"/>
      <c r="X31" s="1468"/>
    </row>
    <row r="32" spans="1:24" ht="14.45" customHeight="1">
      <c r="A32" s="1695"/>
      <c r="B32" s="1535"/>
      <c r="C32" s="590" t="s">
        <v>87</v>
      </c>
      <c r="D32" s="693">
        <v>277.10133836417913</v>
      </c>
      <c r="E32" s="693">
        <v>3012.8550357142853</v>
      </c>
      <c r="F32" s="14"/>
      <c r="G32" s="14"/>
      <c r="H32" s="14"/>
      <c r="I32" s="14"/>
      <c r="J32" s="14"/>
      <c r="K32" s="14"/>
      <c r="L32" s="1467"/>
      <c r="X32" s="1468"/>
    </row>
    <row r="33" spans="1:24" ht="14.45" customHeight="1">
      <c r="A33" s="1695"/>
      <c r="B33" s="1534" t="s">
        <v>437</v>
      </c>
      <c r="C33" s="588" t="s">
        <v>97</v>
      </c>
      <c r="D33" s="879">
        <v>38.194312925170067</v>
      </c>
      <c r="E33" s="879">
        <v>401.04028571428569</v>
      </c>
      <c r="F33" s="14"/>
      <c r="G33" s="14"/>
      <c r="H33" s="14"/>
      <c r="I33" s="14"/>
      <c r="J33" s="14"/>
      <c r="K33" s="14"/>
      <c r="L33" s="1467"/>
      <c r="X33" s="1468"/>
    </row>
    <row r="34" spans="1:24" ht="14.45" customHeight="1">
      <c r="A34" s="1695"/>
      <c r="B34" s="1534"/>
      <c r="C34" s="588" t="s">
        <v>72</v>
      </c>
      <c r="D34" s="879">
        <v>0</v>
      </c>
      <c r="E34" s="879">
        <v>0</v>
      </c>
      <c r="F34" s="14"/>
      <c r="G34" s="14"/>
      <c r="H34" s="14"/>
      <c r="I34" s="14"/>
      <c r="J34" s="14"/>
      <c r="K34" s="14"/>
      <c r="L34" s="1467"/>
      <c r="X34" s="1468"/>
    </row>
    <row r="35" spans="1:24" ht="14.45" customHeight="1">
      <c r="A35" s="1695"/>
      <c r="B35" s="1534"/>
      <c r="C35" s="588" t="s">
        <v>87</v>
      </c>
      <c r="D35" s="879">
        <v>38.194312925170067</v>
      </c>
      <c r="E35" s="879">
        <v>401.04028571428569</v>
      </c>
      <c r="F35" s="14"/>
      <c r="G35" s="14"/>
      <c r="H35" s="14"/>
      <c r="I35" s="14"/>
      <c r="J35" s="14"/>
      <c r="K35" s="14"/>
      <c r="L35" s="1467"/>
      <c r="N35" s="403"/>
      <c r="O35" s="403"/>
    </row>
    <row r="36" spans="1:24" ht="14.45" customHeight="1">
      <c r="A36" s="1695"/>
      <c r="B36" s="1533" t="s">
        <v>87</v>
      </c>
      <c r="C36" s="586" t="s">
        <v>97</v>
      </c>
      <c r="D36" s="692">
        <v>307.97647271792061</v>
      </c>
      <c r="E36" s="692">
        <v>3333.2196071428566</v>
      </c>
      <c r="F36" s="14"/>
      <c r="G36" s="14"/>
      <c r="H36" s="14"/>
      <c r="I36" s="14"/>
      <c r="J36" s="14"/>
      <c r="K36" s="14"/>
      <c r="L36" s="1467"/>
    </row>
    <row r="37" spans="1:24" ht="14.45" customHeight="1">
      <c r="A37" s="1695"/>
      <c r="B37" s="1534"/>
      <c r="C37" s="588" t="s">
        <v>72</v>
      </c>
      <c r="D37" s="879">
        <v>7.3191785714285498</v>
      </c>
      <c r="E37" s="879">
        <v>80.675714285714633</v>
      </c>
      <c r="F37" s="14"/>
      <c r="G37" s="14"/>
      <c r="H37" s="14"/>
      <c r="I37" s="14"/>
      <c r="J37" s="14"/>
      <c r="K37" s="14"/>
      <c r="L37" s="1467"/>
    </row>
    <row r="38" spans="1:24" ht="14.45" customHeight="1">
      <c r="A38" s="1696"/>
      <c r="B38" s="1535"/>
      <c r="C38" s="590" t="s">
        <v>87</v>
      </c>
      <c r="D38" s="693">
        <v>315.29565128934917</v>
      </c>
      <c r="E38" s="693">
        <v>3413.8953214285712</v>
      </c>
      <c r="F38" s="17"/>
      <c r="G38" s="17"/>
      <c r="H38" s="17"/>
      <c r="I38" s="17"/>
      <c r="J38" s="17"/>
      <c r="K38" s="17"/>
      <c r="L38" s="1467"/>
    </row>
    <row r="39" spans="1:24" ht="14.45" customHeight="1">
      <c r="A39" s="1695" t="s">
        <v>232</v>
      </c>
      <c r="B39" s="1534" t="s">
        <v>438</v>
      </c>
      <c r="C39" s="588" t="s">
        <v>101</v>
      </c>
      <c r="D39" s="879">
        <v>38970.896188469495</v>
      </c>
      <c r="E39" s="879">
        <v>422673.31648595631</v>
      </c>
      <c r="F39" s="14"/>
      <c r="G39" s="14"/>
      <c r="H39" s="14"/>
      <c r="I39" s="14"/>
      <c r="J39" s="14"/>
      <c r="K39" s="14"/>
      <c r="L39" s="1467"/>
    </row>
    <row r="40" spans="1:24" ht="14.45" customHeight="1">
      <c r="A40" s="1695"/>
      <c r="B40" s="1534"/>
      <c r="C40" s="588" t="s">
        <v>102</v>
      </c>
      <c r="D40" s="879">
        <v>709.0514639999999</v>
      </c>
      <c r="E40" s="879">
        <v>7707.3894136799981</v>
      </c>
      <c r="F40" s="14"/>
      <c r="G40" s="14"/>
      <c r="H40" s="14"/>
      <c r="I40" s="14"/>
      <c r="J40" s="14"/>
      <c r="K40" s="14"/>
      <c r="L40" s="1467"/>
      <c r="M40" s="482"/>
    </row>
    <row r="41" spans="1:24" ht="14.45" customHeight="1">
      <c r="A41" s="1695"/>
      <c r="B41" s="1534"/>
      <c r="C41" s="588" t="s">
        <v>87</v>
      </c>
      <c r="D41" s="879">
        <v>39679.947652469491</v>
      </c>
      <c r="E41" s="879">
        <v>430380.70589963632</v>
      </c>
      <c r="F41" s="14"/>
      <c r="G41" s="14"/>
      <c r="H41" s="14"/>
      <c r="I41" s="14"/>
      <c r="J41" s="14"/>
      <c r="K41" s="14"/>
      <c r="L41" s="1467"/>
    </row>
    <row r="42" spans="1:24" ht="14.45" customHeight="1">
      <c r="A42" s="1695"/>
      <c r="B42" s="1533" t="s">
        <v>103</v>
      </c>
      <c r="C42" s="586" t="s">
        <v>101</v>
      </c>
      <c r="D42" s="692">
        <v>38.194312925170067</v>
      </c>
      <c r="E42" s="692">
        <v>401.04028571428569</v>
      </c>
      <c r="F42" s="14"/>
      <c r="G42" s="14"/>
      <c r="H42" s="14"/>
      <c r="I42" s="14"/>
      <c r="J42" s="14"/>
      <c r="K42" s="14"/>
      <c r="L42" s="1467"/>
    </row>
    <row r="43" spans="1:24" ht="14.45" customHeight="1">
      <c r="A43" s="1695"/>
      <c r="B43" s="1534"/>
      <c r="C43" s="588" t="s">
        <v>102</v>
      </c>
      <c r="D43" s="879">
        <v>0</v>
      </c>
      <c r="E43" s="879">
        <v>0</v>
      </c>
      <c r="F43" s="14"/>
      <c r="G43" s="14"/>
      <c r="H43" s="14"/>
      <c r="I43" s="14"/>
      <c r="J43" s="14"/>
      <c r="K43" s="14"/>
      <c r="L43" s="1467"/>
    </row>
    <row r="44" spans="1:24" ht="14.45" customHeight="1">
      <c r="A44" s="1695"/>
      <c r="B44" s="1535"/>
      <c r="C44" s="590" t="s">
        <v>87</v>
      </c>
      <c r="D44" s="693">
        <v>38.194312925170067</v>
      </c>
      <c r="E44" s="693">
        <v>401.04028571428569</v>
      </c>
      <c r="F44" s="14"/>
      <c r="G44" s="14"/>
      <c r="H44" s="14"/>
      <c r="I44" s="14"/>
      <c r="J44" s="14"/>
      <c r="K44" s="14"/>
      <c r="L44" s="1467"/>
    </row>
    <row r="45" spans="1:24" ht="14.45" customHeight="1">
      <c r="A45" s="1695"/>
      <c r="B45" s="1534" t="s">
        <v>104</v>
      </c>
      <c r="C45" s="1534"/>
      <c r="D45" s="879">
        <v>7.3191785714285498</v>
      </c>
      <c r="E45" s="879">
        <v>80.675714285714633</v>
      </c>
      <c r="F45" s="14"/>
      <c r="G45" s="14"/>
      <c r="H45" s="14"/>
      <c r="I45" s="14"/>
      <c r="J45" s="14"/>
      <c r="K45" s="14"/>
      <c r="L45" s="1467"/>
    </row>
    <row r="46" spans="1:24" ht="14.45" customHeight="1">
      <c r="A46" s="1695"/>
      <c r="B46" s="1536" t="s">
        <v>105</v>
      </c>
      <c r="C46" s="1536"/>
      <c r="D46" s="694">
        <v>2121.8469999999998</v>
      </c>
      <c r="E46" s="694">
        <v>23326.000743000001</v>
      </c>
      <c r="F46" s="14"/>
      <c r="G46" s="14"/>
      <c r="H46" s="14"/>
      <c r="I46" s="14"/>
      <c r="J46" s="14"/>
      <c r="K46" s="14"/>
      <c r="L46" s="1467"/>
    </row>
    <row r="47" spans="1:24" ht="14.45" customHeight="1">
      <c r="A47" s="1695"/>
      <c r="B47" s="1533" t="s">
        <v>106</v>
      </c>
      <c r="C47" s="586" t="s">
        <v>101</v>
      </c>
      <c r="D47" s="692">
        <v>41130.937501394663</v>
      </c>
      <c r="E47" s="692">
        <v>446400.35751467058</v>
      </c>
      <c r="F47" s="14"/>
      <c r="G47" s="14"/>
      <c r="H47" s="14"/>
      <c r="I47" s="14"/>
      <c r="J47" s="14"/>
      <c r="K47" s="14"/>
      <c r="L47" s="1467"/>
    </row>
    <row r="48" spans="1:24" ht="14.45" customHeight="1">
      <c r="A48" s="1695"/>
      <c r="B48" s="1534"/>
      <c r="C48" s="588" t="s">
        <v>107</v>
      </c>
      <c r="D48" s="879">
        <v>716.37064257142845</v>
      </c>
      <c r="E48" s="879">
        <v>7788.0651279657131</v>
      </c>
      <c r="F48" s="14"/>
      <c r="G48" s="14"/>
      <c r="H48" s="14"/>
      <c r="I48" s="14"/>
      <c r="J48" s="14"/>
      <c r="K48" s="14"/>
      <c r="L48" s="1467"/>
    </row>
    <row r="49" spans="1:12" ht="14.45" customHeight="1">
      <c r="A49" s="1695"/>
      <c r="B49" s="1534"/>
      <c r="C49" s="588" t="s">
        <v>87</v>
      </c>
      <c r="D49" s="879">
        <v>41847.308143966089</v>
      </c>
      <c r="E49" s="879">
        <v>454188.42264263629</v>
      </c>
      <c r="F49" s="18"/>
      <c r="G49" s="18"/>
      <c r="H49" s="14"/>
      <c r="I49" s="14"/>
      <c r="J49" s="14"/>
      <c r="K49" s="14"/>
      <c r="L49" s="1467"/>
    </row>
    <row r="50" spans="1:12" ht="14.45" customHeight="1">
      <c r="A50" s="1698" t="s">
        <v>108</v>
      </c>
      <c r="B50" s="1698"/>
      <c r="C50" s="1698"/>
      <c r="D50" s="694">
        <v>-5627.2962387669031</v>
      </c>
      <c r="E50" s="694">
        <v>-60831.733920207713</v>
      </c>
      <c r="F50" s="431"/>
      <c r="G50" s="17"/>
      <c r="H50" s="431"/>
      <c r="I50" s="432"/>
      <c r="J50" s="431"/>
      <c r="K50" s="17"/>
      <c r="L50" s="1467"/>
    </row>
    <row r="51" spans="1:12" ht="5.0999999999999996" customHeight="1">
      <c r="A51" s="16"/>
      <c r="B51" s="16"/>
      <c r="C51" s="18"/>
      <c r="E51" s="18"/>
      <c r="F51" s="16"/>
      <c r="G51" s="16"/>
      <c r="H51" s="16"/>
      <c r="I51" s="16"/>
      <c r="J51" s="16"/>
      <c r="K51" s="16"/>
    </row>
    <row r="52" spans="1:12">
      <c r="A52" s="1694" t="s">
        <v>234</v>
      </c>
      <c r="B52" s="1694"/>
      <c r="C52" s="1694"/>
      <c r="D52" s="1694"/>
      <c r="E52" s="1694"/>
      <c r="F52" s="1694"/>
      <c r="G52" s="1694"/>
      <c r="H52" s="1694"/>
      <c r="I52" s="1694"/>
      <c r="J52" s="1694"/>
      <c r="K52" s="1694"/>
    </row>
    <row r="53" spans="1:12">
      <c r="A53" s="1694"/>
      <c r="B53" s="1694"/>
      <c r="C53" s="1694"/>
      <c r="D53" s="1694"/>
      <c r="E53" s="1694"/>
      <c r="F53" s="1694"/>
      <c r="G53" s="1694"/>
      <c r="H53" s="1694"/>
      <c r="I53" s="1694"/>
      <c r="J53" s="1694"/>
      <c r="K53" s="1694"/>
    </row>
    <row r="54" spans="1:12">
      <c r="D54" s="227"/>
      <c r="E54" s="227"/>
    </row>
    <row r="55" spans="1:12">
      <c r="D55" s="227"/>
      <c r="E55" s="227"/>
    </row>
    <row r="56" spans="1:12">
      <c r="D56" s="226"/>
      <c r="E56" s="226"/>
    </row>
    <row r="57" spans="1:12">
      <c r="D57" s="227"/>
      <c r="E57" s="227"/>
    </row>
    <row r="58" spans="1:12">
      <c r="D58" s="227"/>
      <c r="E58" s="227"/>
    </row>
  </sheetData>
  <mergeCells count="25">
    <mergeCell ref="J1:K1"/>
    <mergeCell ref="A1:I1"/>
    <mergeCell ref="A50:C50"/>
    <mergeCell ref="F4:K4"/>
    <mergeCell ref="A39:A49"/>
    <mergeCell ref="B39:B41"/>
    <mergeCell ref="A3:K3"/>
    <mergeCell ref="B29:C29"/>
    <mergeCell ref="A30:A38"/>
    <mergeCell ref="A52:K53"/>
    <mergeCell ref="B36:B38"/>
    <mergeCell ref="A5:A13"/>
    <mergeCell ref="B5:B7"/>
    <mergeCell ref="B8:B10"/>
    <mergeCell ref="B11:B13"/>
    <mergeCell ref="B30:B32"/>
    <mergeCell ref="B33:B35"/>
    <mergeCell ref="B42:B44"/>
    <mergeCell ref="B45:C45"/>
    <mergeCell ref="B46:C46"/>
    <mergeCell ref="B47:B49"/>
    <mergeCell ref="A14:A29"/>
    <mergeCell ref="B14:B18"/>
    <mergeCell ref="B19:B23"/>
    <mergeCell ref="B24:B28"/>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6"/>
  <dimension ref="A1:P74"/>
  <sheetViews>
    <sheetView showGridLines="0" zoomScaleNormal="100" zoomScaleSheetLayoutView="100" workbookViewId="0">
      <selection sqref="A1:G1"/>
    </sheetView>
  </sheetViews>
  <sheetFormatPr defaultRowHeight="12.75"/>
  <cols>
    <col min="1" max="1" width="7.28515625" style="10" customWidth="1"/>
    <col min="2" max="2" width="15.7109375" style="10" customWidth="1"/>
    <col min="3" max="6" width="15.7109375" style="9" customWidth="1"/>
    <col min="7" max="7" width="8.7109375" style="9" customWidth="1"/>
    <col min="8" max="8" width="5.85546875" style="9" customWidth="1"/>
    <col min="9" max="9" width="11.5703125" style="9" bestFit="1" customWidth="1"/>
    <col min="10" max="10" width="13.42578125" style="9" customWidth="1"/>
    <col min="11" max="11" width="14.5703125" style="9" customWidth="1"/>
    <col min="12" max="256" width="9.140625" style="9"/>
    <col min="257" max="257" width="2.7109375" style="9" customWidth="1"/>
    <col min="258" max="262" width="15.7109375" style="9" customWidth="1"/>
    <col min="263" max="263" width="2.7109375" style="9" customWidth="1"/>
    <col min="264" max="264" width="5.85546875" style="9" customWidth="1"/>
    <col min="265" max="265" width="11.5703125" style="9" bestFit="1" customWidth="1"/>
    <col min="266" max="266" width="13.42578125" style="9" customWidth="1"/>
    <col min="267" max="267" width="14.5703125" style="9" customWidth="1"/>
    <col min="268" max="512" width="9.140625" style="9"/>
    <col min="513" max="513" width="2.7109375" style="9" customWidth="1"/>
    <col min="514" max="518" width="15.7109375" style="9" customWidth="1"/>
    <col min="519" max="519" width="2.7109375" style="9" customWidth="1"/>
    <col min="520" max="520" width="5.85546875" style="9" customWidth="1"/>
    <col min="521" max="521" width="11.5703125" style="9" bestFit="1" customWidth="1"/>
    <col min="522" max="522" width="13.42578125" style="9" customWidth="1"/>
    <col min="523" max="523" width="14.5703125" style="9" customWidth="1"/>
    <col min="524" max="768" width="9.140625" style="9"/>
    <col min="769" max="769" width="2.7109375" style="9" customWidth="1"/>
    <col min="770" max="774" width="15.7109375" style="9" customWidth="1"/>
    <col min="775" max="775" width="2.7109375" style="9" customWidth="1"/>
    <col min="776" max="776" width="5.85546875" style="9" customWidth="1"/>
    <col min="777" max="777" width="11.5703125" style="9" bestFit="1" customWidth="1"/>
    <col min="778" max="778" width="13.42578125" style="9" customWidth="1"/>
    <col min="779" max="779" width="14.5703125" style="9" customWidth="1"/>
    <col min="780" max="1024" width="9.140625" style="9"/>
    <col min="1025" max="1025" width="2.7109375" style="9" customWidth="1"/>
    <col min="1026" max="1030" width="15.7109375" style="9" customWidth="1"/>
    <col min="1031" max="1031" width="2.7109375" style="9" customWidth="1"/>
    <col min="1032" max="1032" width="5.85546875" style="9" customWidth="1"/>
    <col min="1033" max="1033" width="11.5703125" style="9" bestFit="1" customWidth="1"/>
    <col min="1034" max="1034" width="13.42578125" style="9" customWidth="1"/>
    <col min="1035" max="1035" width="14.5703125" style="9" customWidth="1"/>
    <col min="1036" max="1280" width="9.140625" style="9"/>
    <col min="1281" max="1281" width="2.7109375" style="9" customWidth="1"/>
    <col min="1282" max="1286" width="15.7109375" style="9" customWidth="1"/>
    <col min="1287" max="1287" width="2.7109375" style="9" customWidth="1"/>
    <col min="1288" max="1288" width="5.85546875" style="9" customWidth="1"/>
    <col min="1289" max="1289" width="11.5703125" style="9" bestFit="1" customWidth="1"/>
    <col min="1290" max="1290" width="13.42578125" style="9" customWidth="1"/>
    <col min="1291" max="1291" width="14.5703125" style="9" customWidth="1"/>
    <col min="1292" max="1536" width="9.140625" style="9"/>
    <col min="1537" max="1537" width="2.7109375" style="9" customWidth="1"/>
    <col min="1538" max="1542" width="15.7109375" style="9" customWidth="1"/>
    <col min="1543" max="1543" width="2.7109375" style="9" customWidth="1"/>
    <col min="1544" max="1544" width="5.85546875" style="9" customWidth="1"/>
    <col min="1545" max="1545" width="11.5703125" style="9" bestFit="1" customWidth="1"/>
    <col min="1546" max="1546" width="13.42578125" style="9" customWidth="1"/>
    <col min="1547" max="1547" width="14.5703125" style="9" customWidth="1"/>
    <col min="1548" max="1792" width="9.140625" style="9"/>
    <col min="1793" max="1793" width="2.7109375" style="9" customWidth="1"/>
    <col min="1794" max="1798" width="15.7109375" style="9" customWidth="1"/>
    <col min="1799" max="1799" width="2.7109375" style="9" customWidth="1"/>
    <col min="1800" max="1800" width="5.85546875" style="9" customWidth="1"/>
    <col min="1801" max="1801" width="11.5703125" style="9" bestFit="1" customWidth="1"/>
    <col min="1802" max="1802" width="13.42578125" style="9" customWidth="1"/>
    <col min="1803" max="1803" width="14.5703125" style="9" customWidth="1"/>
    <col min="1804" max="2048" width="9.140625" style="9"/>
    <col min="2049" max="2049" width="2.7109375" style="9" customWidth="1"/>
    <col min="2050" max="2054" width="15.7109375" style="9" customWidth="1"/>
    <col min="2055" max="2055" width="2.7109375" style="9" customWidth="1"/>
    <col min="2056" max="2056" width="5.85546875" style="9" customWidth="1"/>
    <col min="2057" max="2057" width="11.5703125" style="9" bestFit="1" customWidth="1"/>
    <col min="2058" max="2058" width="13.42578125" style="9" customWidth="1"/>
    <col min="2059" max="2059" width="14.5703125" style="9" customWidth="1"/>
    <col min="2060" max="2304" width="9.140625" style="9"/>
    <col min="2305" max="2305" width="2.7109375" style="9" customWidth="1"/>
    <col min="2306" max="2310" width="15.7109375" style="9" customWidth="1"/>
    <col min="2311" max="2311" width="2.7109375" style="9" customWidth="1"/>
    <col min="2312" max="2312" width="5.85546875" style="9" customWidth="1"/>
    <col min="2313" max="2313" width="11.5703125" style="9" bestFit="1" customWidth="1"/>
    <col min="2314" max="2314" width="13.42578125" style="9" customWidth="1"/>
    <col min="2315" max="2315" width="14.5703125" style="9" customWidth="1"/>
    <col min="2316" max="2560" width="9.140625" style="9"/>
    <col min="2561" max="2561" width="2.7109375" style="9" customWidth="1"/>
    <col min="2562" max="2566" width="15.7109375" style="9" customWidth="1"/>
    <col min="2567" max="2567" width="2.7109375" style="9" customWidth="1"/>
    <col min="2568" max="2568" width="5.85546875" style="9" customWidth="1"/>
    <col min="2569" max="2569" width="11.5703125" style="9" bestFit="1" customWidth="1"/>
    <col min="2570" max="2570" width="13.42578125" style="9" customWidth="1"/>
    <col min="2571" max="2571" width="14.5703125" style="9" customWidth="1"/>
    <col min="2572" max="2816" width="9.140625" style="9"/>
    <col min="2817" max="2817" width="2.7109375" style="9" customWidth="1"/>
    <col min="2818" max="2822" width="15.7109375" style="9" customWidth="1"/>
    <col min="2823" max="2823" width="2.7109375" style="9" customWidth="1"/>
    <col min="2824" max="2824" width="5.85546875" style="9" customWidth="1"/>
    <col min="2825" max="2825" width="11.5703125" style="9" bestFit="1" customWidth="1"/>
    <col min="2826" max="2826" width="13.42578125" style="9" customWidth="1"/>
    <col min="2827" max="2827" width="14.5703125" style="9" customWidth="1"/>
    <col min="2828" max="3072" width="9.140625" style="9"/>
    <col min="3073" max="3073" width="2.7109375" style="9" customWidth="1"/>
    <col min="3074" max="3078" width="15.7109375" style="9" customWidth="1"/>
    <col min="3079" max="3079" width="2.7109375" style="9" customWidth="1"/>
    <col min="3080" max="3080" width="5.85546875" style="9" customWidth="1"/>
    <col min="3081" max="3081" width="11.5703125" style="9" bestFit="1" customWidth="1"/>
    <col min="3082" max="3082" width="13.42578125" style="9" customWidth="1"/>
    <col min="3083" max="3083" width="14.5703125" style="9" customWidth="1"/>
    <col min="3084" max="3328" width="9.140625" style="9"/>
    <col min="3329" max="3329" width="2.7109375" style="9" customWidth="1"/>
    <col min="3330" max="3334" width="15.7109375" style="9" customWidth="1"/>
    <col min="3335" max="3335" width="2.7109375" style="9" customWidth="1"/>
    <col min="3336" max="3336" width="5.85546875" style="9" customWidth="1"/>
    <col min="3337" max="3337" width="11.5703125" style="9" bestFit="1" customWidth="1"/>
    <col min="3338" max="3338" width="13.42578125" style="9" customWidth="1"/>
    <col min="3339" max="3339" width="14.5703125" style="9" customWidth="1"/>
    <col min="3340" max="3584" width="9.140625" style="9"/>
    <col min="3585" max="3585" width="2.7109375" style="9" customWidth="1"/>
    <col min="3586" max="3590" width="15.7109375" style="9" customWidth="1"/>
    <col min="3591" max="3591" width="2.7109375" style="9" customWidth="1"/>
    <col min="3592" max="3592" width="5.85546875" style="9" customWidth="1"/>
    <col min="3593" max="3593" width="11.5703125" style="9" bestFit="1" customWidth="1"/>
    <col min="3594" max="3594" width="13.42578125" style="9" customWidth="1"/>
    <col min="3595" max="3595" width="14.5703125" style="9" customWidth="1"/>
    <col min="3596" max="3840" width="9.140625" style="9"/>
    <col min="3841" max="3841" width="2.7109375" style="9" customWidth="1"/>
    <col min="3842" max="3846" width="15.7109375" style="9" customWidth="1"/>
    <col min="3847" max="3847" width="2.7109375" style="9" customWidth="1"/>
    <col min="3848" max="3848" width="5.85546875" style="9" customWidth="1"/>
    <col min="3849" max="3849" width="11.5703125" style="9" bestFit="1" customWidth="1"/>
    <col min="3850" max="3850" width="13.42578125" style="9" customWidth="1"/>
    <col min="3851" max="3851" width="14.5703125" style="9" customWidth="1"/>
    <col min="3852" max="4096" width="9.140625" style="9"/>
    <col min="4097" max="4097" width="2.7109375" style="9" customWidth="1"/>
    <col min="4098" max="4102" width="15.7109375" style="9" customWidth="1"/>
    <col min="4103" max="4103" width="2.7109375" style="9" customWidth="1"/>
    <col min="4104" max="4104" width="5.85546875" style="9" customWidth="1"/>
    <col min="4105" max="4105" width="11.5703125" style="9" bestFit="1" customWidth="1"/>
    <col min="4106" max="4106" width="13.42578125" style="9" customWidth="1"/>
    <col min="4107" max="4107" width="14.5703125" style="9" customWidth="1"/>
    <col min="4108" max="4352" width="9.140625" style="9"/>
    <col min="4353" max="4353" width="2.7109375" style="9" customWidth="1"/>
    <col min="4354" max="4358" width="15.7109375" style="9" customWidth="1"/>
    <col min="4359" max="4359" width="2.7109375" style="9" customWidth="1"/>
    <col min="4360" max="4360" width="5.85546875" style="9" customWidth="1"/>
    <col min="4361" max="4361" width="11.5703125" style="9" bestFit="1" customWidth="1"/>
    <col min="4362" max="4362" width="13.42578125" style="9" customWidth="1"/>
    <col min="4363" max="4363" width="14.5703125" style="9" customWidth="1"/>
    <col min="4364" max="4608" width="9.140625" style="9"/>
    <col min="4609" max="4609" width="2.7109375" style="9" customWidth="1"/>
    <col min="4610" max="4614" width="15.7109375" style="9" customWidth="1"/>
    <col min="4615" max="4615" width="2.7109375" style="9" customWidth="1"/>
    <col min="4616" max="4616" width="5.85546875" style="9" customWidth="1"/>
    <col min="4617" max="4617" width="11.5703125" style="9" bestFit="1" customWidth="1"/>
    <col min="4618" max="4618" width="13.42578125" style="9" customWidth="1"/>
    <col min="4619" max="4619" width="14.5703125" style="9" customWidth="1"/>
    <col min="4620" max="4864" width="9.140625" style="9"/>
    <col min="4865" max="4865" width="2.7109375" style="9" customWidth="1"/>
    <col min="4866" max="4870" width="15.7109375" style="9" customWidth="1"/>
    <col min="4871" max="4871" width="2.7109375" style="9" customWidth="1"/>
    <col min="4872" max="4872" width="5.85546875" style="9" customWidth="1"/>
    <col min="4873" max="4873" width="11.5703125" style="9" bestFit="1" customWidth="1"/>
    <col min="4874" max="4874" width="13.42578125" style="9" customWidth="1"/>
    <col min="4875" max="4875" width="14.5703125" style="9" customWidth="1"/>
    <col min="4876" max="5120" width="9.140625" style="9"/>
    <col min="5121" max="5121" width="2.7109375" style="9" customWidth="1"/>
    <col min="5122" max="5126" width="15.7109375" style="9" customWidth="1"/>
    <col min="5127" max="5127" width="2.7109375" style="9" customWidth="1"/>
    <col min="5128" max="5128" width="5.85546875" style="9" customWidth="1"/>
    <col min="5129" max="5129" width="11.5703125" style="9" bestFit="1" customWidth="1"/>
    <col min="5130" max="5130" width="13.42578125" style="9" customWidth="1"/>
    <col min="5131" max="5131" width="14.5703125" style="9" customWidth="1"/>
    <col min="5132" max="5376" width="9.140625" style="9"/>
    <col min="5377" max="5377" width="2.7109375" style="9" customWidth="1"/>
    <col min="5378" max="5382" width="15.7109375" style="9" customWidth="1"/>
    <col min="5383" max="5383" width="2.7109375" style="9" customWidth="1"/>
    <col min="5384" max="5384" width="5.85546875" style="9" customWidth="1"/>
    <col min="5385" max="5385" width="11.5703125" style="9" bestFit="1" customWidth="1"/>
    <col min="5386" max="5386" width="13.42578125" style="9" customWidth="1"/>
    <col min="5387" max="5387" width="14.5703125" style="9" customWidth="1"/>
    <col min="5388" max="5632" width="9.140625" style="9"/>
    <col min="5633" max="5633" width="2.7109375" style="9" customWidth="1"/>
    <col min="5634" max="5638" width="15.7109375" style="9" customWidth="1"/>
    <col min="5639" max="5639" width="2.7109375" style="9" customWidth="1"/>
    <col min="5640" max="5640" width="5.85546875" style="9" customWidth="1"/>
    <col min="5641" max="5641" width="11.5703125" style="9" bestFit="1" customWidth="1"/>
    <col min="5642" max="5642" width="13.42578125" style="9" customWidth="1"/>
    <col min="5643" max="5643" width="14.5703125" style="9" customWidth="1"/>
    <col min="5644" max="5888" width="9.140625" style="9"/>
    <col min="5889" max="5889" width="2.7109375" style="9" customWidth="1"/>
    <col min="5890" max="5894" width="15.7109375" style="9" customWidth="1"/>
    <col min="5895" max="5895" width="2.7109375" style="9" customWidth="1"/>
    <col min="5896" max="5896" width="5.85546875" style="9" customWidth="1"/>
    <col min="5897" max="5897" width="11.5703125" style="9" bestFit="1" customWidth="1"/>
    <col min="5898" max="5898" width="13.42578125" style="9" customWidth="1"/>
    <col min="5899" max="5899" width="14.5703125" style="9" customWidth="1"/>
    <col min="5900" max="6144" width="9.140625" style="9"/>
    <col min="6145" max="6145" width="2.7109375" style="9" customWidth="1"/>
    <col min="6146" max="6150" width="15.7109375" style="9" customWidth="1"/>
    <col min="6151" max="6151" width="2.7109375" style="9" customWidth="1"/>
    <col min="6152" max="6152" width="5.85546875" style="9" customWidth="1"/>
    <col min="6153" max="6153" width="11.5703125" style="9" bestFit="1" customWidth="1"/>
    <col min="6154" max="6154" width="13.42578125" style="9" customWidth="1"/>
    <col min="6155" max="6155" width="14.5703125" style="9" customWidth="1"/>
    <col min="6156" max="6400" width="9.140625" style="9"/>
    <col min="6401" max="6401" width="2.7109375" style="9" customWidth="1"/>
    <col min="6402" max="6406" width="15.7109375" style="9" customWidth="1"/>
    <col min="6407" max="6407" width="2.7109375" style="9" customWidth="1"/>
    <col min="6408" max="6408" width="5.85546875" style="9" customWidth="1"/>
    <col min="6409" max="6409" width="11.5703125" style="9" bestFit="1" customWidth="1"/>
    <col min="6410" max="6410" width="13.42578125" style="9" customWidth="1"/>
    <col min="6411" max="6411" width="14.5703125" style="9" customWidth="1"/>
    <col min="6412" max="6656" width="9.140625" style="9"/>
    <col min="6657" max="6657" width="2.7109375" style="9" customWidth="1"/>
    <col min="6658" max="6662" width="15.7109375" style="9" customWidth="1"/>
    <col min="6663" max="6663" width="2.7109375" style="9" customWidth="1"/>
    <col min="6664" max="6664" width="5.85546875" style="9" customWidth="1"/>
    <col min="6665" max="6665" width="11.5703125" style="9" bestFit="1" customWidth="1"/>
    <col min="6666" max="6666" width="13.42578125" style="9" customWidth="1"/>
    <col min="6667" max="6667" width="14.5703125" style="9" customWidth="1"/>
    <col min="6668" max="6912" width="9.140625" style="9"/>
    <col min="6913" max="6913" width="2.7109375" style="9" customWidth="1"/>
    <col min="6914" max="6918" width="15.7109375" style="9" customWidth="1"/>
    <col min="6919" max="6919" width="2.7109375" style="9" customWidth="1"/>
    <col min="6920" max="6920" width="5.85546875" style="9" customWidth="1"/>
    <col min="6921" max="6921" width="11.5703125" style="9" bestFit="1" customWidth="1"/>
    <col min="6922" max="6922" width="13.42578125" style="9" customWidth="1"/>
    <col min="6923" max="6923" width="14.5703125" style="9" customWidth="1"/>
    <col min="6924" max="7168" width="9.140625" style="9"/>
    <col min="7169" max="7169" width="2.7109375" style="9" customWidth="1"/>
    <col min="7170" max="7174" width="15.7109375" style="9" customWidth="1"/>
    <col min="7175" max="7175" width="2.7109375" style="9" customWidth="1"/>
    <col min="7176" max="7176" width="5.85546875" style="9" customWidth="1"/>
    <col min="7177" max="7177" width="11.5703125" style="9" bestFit="1" customWidth="1"/>
    <col min="7178" max="7178" width="13.42578125" style="9" customWidth="1"/>
    <col min="7179" max="7179" width="14.5703125" style="9" customWidth="1"/>
    <col min="7180" max="7424" width="9.140625" style="9"/>
    <col min="7425" max="7425" width="2.7109375" style="9" customWidth="1"/>
    <col min="7426" max="7430" width="15.7109375" style="9" customWidth="1"/>
    <col min="7431" max="7431" width="2.7109375" style="9" customWidth="1"/>
    <col min="7432" max="7432" width="5.85546875" style="9" customWidth="1"/>
    <col min="7433" max="7433" width="11.5703125" style="9" bestFit="1" customWidth="1"/>
    <col min="7434" max="7434" width="13.42578125" style="9" customWidth="1"/>
    <col min="7435" max="7435" width="14.5703125" style="9" customWidth="1"/>
    <col min="7436" max="7680" width="9.140625" style="9"/>
    <col min="7681" max="7681" width="2.7109375" style="9" customWidth="1"/>
    <col min="7682" max="7686" width="15.7109375" style="9" customWidth="1"/>
    <col min="7687" max="7687" width="2.7109375" style="9" customWidth="1"/>
    <col min="7688" max="7688" width="5.85546875" style="9" customWidth="1"/>
    <col min="7689" max="7689" width="11.5703125" style="9" bestFit="1" customWidth="1"/>
    <col min="7690" max="7690" width="13.42578125" style="9" customWidth="1"/>
    <col min="7691" max="7691" width="14.5703125" style="9" customWidth="1"/>
    <col min="7692" max="7936" width="9.140625" style="9"/>
    <col min="7937" max="7937" width="2.7109375" style="9" customWidth="1"/>
    <col min="7938" max="7942" width="15.7109375" style="9" customWidth="1"/>
    <col min="7943" max="7943" width="2.7109375" style="9" customWidth="1"/>
    <col min="7944" max="7944" width="5.85546875" style="9" customWidth="1"/>
    <col min="7945" max="7945" width="11.5703125" style="9" bestFit="1" customWidth="1"/>
    <col min="7946" max="7946" width="13.42578125" style="9" customWidth="1"/>
    <col min="7947" max="7947" width="14.5703125" style="9" customWidth="1"/>
    <col min="7948" max="8192" width="9.140625" style="9"/>
    <col min="8193" max="8193" width="2.7109375" style="9" customWidth="1"/>
    <col min="8194" max="8198" width="15.7109375" style="9" customWidth="1"/>
    <col min="8199" max="8199" width="2.7109375" style="9" customWidth="1"/>
    <col min="8200" max="8200" width="5.85546875" style="9" customWidth="1"/>
    <col min="8201" max="8201" width="11.5703125" style="9" bestFit="1" customWidth="1"/>
    <col min="8202" max="8202" width="13.42578125" style="9" customWidth="1"/>
    <col min="8203" max="8203" width="14.5703125" style="9" customWidth="1"/>
    <col min="8204" max="8448" width="9.140625" style="9"/>
    <col min="8449" max="8449" width="2.7109375" style="9" customWidth="1"/>
    <col min="8450" max="8454" width="15.7109375" style="9" customWidth="1"/>
    <col min="8455" max="8455" width="2.7109375" style="9" customWidth="1"/>
    <col min="8456" max="8456" width="5.85546875" style="9" customWidth="1"/>
    <col min="8457" max="8457" width="11.5703125" style="9" bestFit="1" customWidth="1"/>
    <col min="8458" max="8458" width="13.42578125" style="9" customWidth="1"/>
    <col min="8459" max="8459" width="14.5703125" style="9" customWidth="1"/>
    <col min="8460" max="8704" width="9.140625" style="9"/>
    <col min="8705" max="8705" width="2.7109375" style="9" customWidth="1"/>
    <col min="8706" max="8710" width="15.7109375" style="9" customWidth="1"/>
    <col min="8711" max="8711" width="2.7109375" style="9" customWidth="1"/>
    <col min="8712" max="8712" width="5.85546875" style="9" customWidth="1"/>
    <col min="8713" max="8713" width="11.5703125" style="9" bestFit="1" customWidth="1"/>
    <col min="8714" max="8714" width="13.42578125" style="9" customWidth="1"/>
    <col min="8715" max="8715" width="14.5703125" style="9" customWidth="1"/>
    <col min="8716" max="8960" width="9.140625" style="9"/>
    <col min="8961" max="8961" width="2.7109375" style="9" customWidth="1"/>
    <col min="8962" max="8966" width="15.7109375" style="9" customWidth="1"/>
    <col min="8967" max="8967" width="2.7109375" style="9" customWidth="1"/>
    <col min="8968" max="8968" width="5.85546875" style="9" customWidth="1"/>
    <col min="8969" max="8969" width="11.5703125" style="9" bestFit="1" customWidth="1"/>
    <col min="8970" max="8970" width="13.42578125" style="9" customWidth="1"/>
    <col min="8971" max="8971" width="14.5703125" style="9" customWidth="1"/>
    <col min="8972" max="9216" width="9.140625" style="9"/>
    <col min="9217" max="9217" width="2.7109375" style="9" customWidth="1"/>
    <col min="9218" max="9222" width="15.7109375" style="9" customWidth="1"/>
    <col min="9223" max="9223" width="2.7109375" style="9" customWidth="1"/>
    <col min="9224" max="9224" width="5.85546875" style="9" customWidth="1"/>
    <col min="9225" max="9225" width="11.5703125" style="9" bestFit="1" customWidth="1"/>
    <col min="9226" max="9226" width="13.42578125" style="9" customWidth="1"/>
    <col min="9227" max="9227" width="14.5703125" style="9" customWidth="1"/>
    <col min="9228" max="9472" width="9.140625" style="9"/>
    <col min="9473" max="9473" width="2.7109375" style="9" customWidth="1"/>
    <col min="9474" max="9478" width="15.7109375" style="9" customWidth="1"/>
    <col min="9479" max="9479" width="2.7109375" style="9" customWidth="1"/>
    <col min="9480" max="9480" width="5.85546875" style="9" customWidth="1"/>
    <col min="9481" max="9481" width="11.5703125" style="9" bestFit="1" customWidth="1"/>
    <col min="9482" max="9482" width="13.42578125" style="9" customWidth="1"/>
    <col min="9483" max="9483" width="14.5703125" style="9" customWidth="1"/>
    <col min="9484" max="9728" width="9.140625" style="9"/>
    <col min="9729" max="9729" width="2.7109375" style="9" customWidth="1"/>
    <col min="9730" max="9734" width="15.7109375" style="9" customWidth="1"/>
    <col min="9735" max="9735" width="2.7109375" style="9" customWidth="1"/>
    <col min="9736" max="9736" width="5.85546875" style="9" customWidth="1"/>
    <col min="9737" max="9737" width="11.5703125" style="9" bestFit="1" customWidth="1"/>
    <col min="9738" max="9738" width="13.42578125" style="9" customWidth="1"/>
    <col min="9739" max="9739" width="14.5703125" style="9" customWidth="1"/>
    <col min="9740" max="9984" width="9.140625" style="9"/>
    <col min="9985" max="9985" width="2.7109375" style="9" customWidth="1"/>
    <col min="9986" max="9990" width="15.7109375" style="9" customWidth="1"/>
    <col min="9991" max="9991" width="2.7109375" style="9" customWidth="1"/>
    <col min="9992" max="9992" width="5.85546875" style="9" customWidth="1"/>
    <col min="9993" max="9993" width="11.5703125" style="9" bestFit="1" customWidth="1"/>
    <col min="9994" max="9994" width="13.42578125" style="9" customWidth="1"/>
    <col min="9995" max="9995" width="14.5703125" style="9" customWidth="1"/>
    <col min="9996" max="10240" width="9.140625" style="9"/>
    <col min="10241" max="10241" width="2.7109375" style="9" customWidth="1"/>
    <col min="10242" max="10246" width="15.7109375" style="9" customWidth="1"/>
    <col min="10247" max="10247" width="2.7109375" style="9" customWidth="1"/>
    <col min="10248" max="10248" width="5.85546875" style="9" customWidth="1"/>
    <col min="10249" max="10249" width="11.5703125" style="9" bestFit="1" customWidth="1"/>
    <col min="10250" max="10250" width="13.42578125" style="9" customWidth="1"/>
    <col min="10251" max="10251" width="14.5703125" style="9" customWidth="1"/>
    <col min="10252" max="10496" width="9.140625" style="9"/>
    <col min="10497" max="10497" width="2.7109375" style="9" customWidth="1"/>
    <col min="10498" max="10502" width="15.7109375" style="9" customWidth="1"/>
    <col min="10503" max="10503" width="2.7109375" style="9" customWidth="1"/>
    <col min="10504" max="10504" width="5.85546875" style="9" customWidth="1"/>
    <col min="10505" max="10505" width="11.5703125" style="9" bestFit="1" customWidth="1"/>
    <col min="10506" max="10506" width="13.42578125" style="9" customWidth="1"/>
    <col min="10507" max="10507" width="14.5703125" style="9" customWidth="1"/>
    <col min="10508" max="10752" width="9.140625" style="9"/>
    <col min="10753" max="10753" width="2.7109375" style="9" customWidth="1"/>
    <col min="10754" max="10758" width="15.7109375" style="9" customWidth="1"/>
    <col min="10759" max="10759" width="2.7109375" style="9" customWidth="1"/>
    <col min="10760" max="10760" width="5.85546875" style="9" customWidth="1"/>
    <col min="10761" max="10761" width="11.5703125" style="9" bestFit="1" customWidth="1"/>
    <col min="10762" max="10762" width="13.42578125" style="9" customWidth="1"/>
    <col min="10763" max="10763" width="14.5703125" style="9" customWidth="1"/>
    <col min="10764" max="11008" width="9.140625" style="9"/>
    <col min="11009" max="11009" width="2.7109375" style="9" customWidth="1"/>
    <col min="11010" max="11014" width="15.7109375" style="9" customWidth="1"/>
    <col min="11015" max="11015" width="2.7109375" style="9" customWidth="1"/>
    <col min="11016" max="11016" width="5.85546875" style="9" customWidth="1"/>
    <col min="11017" max="11017" width="11.5703125" style="9" bestFit="1" customWidth="1"/>
    <col min="11018" max="11018" width="13.42578125" style="9" customWidth="1"/>
    <col min="11019" max="11019" width="14.5703125" style="9" customWidth="1"/>
    <col min="11020" max="11264" width="9.140625" style="9"/>
    <col min="11265" max="11265" width="2.7109375" style="9" customWidth="1"/>
    <col min="11266" max="11270" width="15.7109375" style="9" customWidth="1"/>
    <col min="11271" max="11271" width="2.7109375" style="9" customWidth="1"/>
    <col min="11272" max="11272" width="5.85546875" style="9" customWidth="1"/>
    <col min="11273" max="11273" width="11.5703125" style="9" bestFit="1" customWidth="1"/>
    <col min="11274" max="11274" width="13.42578125" style="9" customWidth="1"/>
    <col min="11275" max="11275" width="14.5703125" style="9" customWidth="1"/>
    <col min="11276" max="11520" width="9.140625" style="9"/>
    <col min="11521" max="11521" width="2.7109375" style="9" customWidth="1"/>
    <col min="11522" max="11526" width="15.7109375" style="9" customWidth="1"/>
    <col min="11527" max="11527" width="2.7109375" style="9" customWidth="1"/>
    <col min="11528" max="11528" width="5.85546875" style="9" customWidth="1"/>
    <col min="11529" max="11529" width="11.5703125" style="9" bestFit="1" customWidth="1"/>
    <col min="11530" max="11530" width="13.42578125" style="9" customWidth="1"/>
    <col min="11531" max="11531" width="14.5703125" style="9" customWidth="1"/>
    <col min="11532" max="11776" width="9.140625" style="9"/>
    <col min="11777" max="11777" width="2.7109375" style="9" customWidth="1"/>
    <col min="11778" max="11782" width="15.7109375" style="9" customWidth="1"/>
    <col min="11783" max="11783" width="2.7109375" style="9" customWidth="1"/>
    <col min="11784" max="11784" width="5.85546875" style="9" customWidth="1"/>
    <col min="11785" max="11785" width="11.5703125" style="9" bestFit="1" customWidth="1"/>
    <col min="11786" max="11786" width="13.42578125" style="9" customWidth="1"/>
    <col min="11787" max="11787" width="14.5703125" style="9" customWidth="1"/>
    <col min="11788" max="12032" width="9.140625" style="9"/>
    <col min="12033" max="12033" width="2.7109375" style="9" customWidth="1"/>
    <col min="12034" max="12038" width="15.7109375" style="9" customWidth="1"/>
    <col min="12039" max="12039" width="2.7109375" style="9" customWidth="1"/>
    <col min="12040" max="12040" width="5.85546875" style="9" customWidth="1"/>
    <col min="12041" max="12041" width="11.5703125" style="9" bestFit="1" customWidth="1"/>
    <col min="12042" max="12042" width="13.42578125" style="9" customWidth="1"/>
    <col min="12043" max="12043" width="14.5703125" style="9" customWidth="1"/>
    <col min="12044" max="12288" width="9.140625" style="9"/>
    <col min="12289" max="12289" width="2.7109375" style="9" customWidth="1"/>
    <col min="12290" max="12294" width="15.7109375" style="9" customWidth="1"/>
    <col min="12295" max="12295" width="2.7109375" style="9" customWidth="1"/>
    <col min="12296" max="12296" width="5.85546875" style="9" customWidth="1"/>
    <col min="12297" max="12297" width="11.5703125" style="9" bestFit="1" customWidth="1"/>
    <col min="12298" max="12298" width="13.42578125" style="9" customWidth="1"/>
    <col min="12299" max="12299" width="14.5703125" style="9" customWidth="1"/>
    <col min="12300" max="12544" width="9.140625" style="9"/>
    <col min="12545" max="12545" width="2.7109375" style="9" customWidth="1"/>
    <col min="12546" max="12550" width="15.7109375" style="9" customWidth="1"/>
    <col min="12551" max="12551" width="2.7109375" style="9" customWidth="1"/>
    <col min="12552" max="12552" width="5.85546875" style="9" customWidth="1"/>
    <col min="12553" max="12553" width="11.5703125" style="9" bestFit="1" customWidth="1"/>
    <col min="12554" max="12554" width="13.42578125" style="9" customWidth="1"/>
    <col min="12555" max="12555" width="14.5703125" style="9" customWidth="1"/>
    <col min="12556" max="12800" width="9.140625" style="9"/>
    <col min="12801" max="12801" width="2.7109375" style="9" customWidth="1"/>
    <col min="12802" max="12806" width="15.7109375" style="9" customWidth="1"/>
    <col min="12807" max="12807" width="2.7109375" style="9" customWidth="1"/>
    <col min="12808" max="12808" width="5.85546875" style="9" customWidth="1"/>
    <col min="12809" max="12809" width="11.5703125" style="9" bestFit="1" customWidth="1"/>
    <col min="12810" max="12810" width="13.42578125" style="9" customWidth="1"/>
    <col min="12811" max="12811" width="14.5703125" style="9" customWidth="1"/>
    <col min="12812" max="13056" width="9.140625" style="9"/>
    <col min="13057" max="13057" width="2.7109375" style="9" customWidth="1"/>
    <col min="13058" max="13062" width="15.7109375" style="9" customWidth="1"/>
    <col min="13063" max="13063" width="2.7109375" style="9" customWidth="1"/>
    <col min="13064" max="13064" width="5.85546875" style="9" customWidth="1"/>
    <col min="13065" max="13065" width="11.5703125" style="9" bestFit="1" customWidth="1"/>
    <col min="13066" max="13066" width="13.42578125" style="9" customWidth="1"/>
    <col min="13067" max="13067" width="14.5703125" style="9" customWidth="1"/>
    <col min="13068" max="13312" width="9.140625" style="9"/>
    <col min="13313" max="13313" width="2.7109375" style="9" customWidth="1"/>
    <col min="13314" max="13318" width="15.7109375" style="9" customWidth="1"/>
    <col min="13319" max="13319" width="2.7109375" style="9" customWidth="1"/>
    <col min="13320" max="13320" width="5.85546875" style="9" customWidth="1"/>
    <col min="13321" max="13321" width="11.5703125" style="9" bestFit="1" customWidth="1"/>
    <col min="13322" max="13322" width="13.42578125" style="9" customWidth="1"/>
    <col min="13323" max="13323" width="14.5703125" style="9" customWidth="1"/>
    <col min="13324" max="13568" width="9.140625" style="9"/>
    <col min="13569" max="13569" width="2.7109375" style="9" customWidth="1"/>
    <col min="13570" max="13574" width="15.7109375" style="9" customWidth="1"/>
    <col min="13575" max="13575" width="2.7109375" style="9" customWidth="1"/>
    <col min="13576" max="13576" width="5.85546875" style="9" customWidth="1"/>
    <col min="13577" max="13577" width="11.5703125" style="9" bestFit="1" customWidth="1"/>
    <col min="13578" max="13578" width="13.42578125" style="9" customWidth="1"/>
    <col min="13579" max="13579" width="14.5703125" style="9" customWidth="1"/>
    <col min="13580" max="13824" width="9.140625" style="9"/>
    <col min="13825" max="13825" width="2.7109375" style="9" customWidth="1"/>
    <col min="13826" max="13830" width="15.7109375" style="9" customWidth="1"/>
    <col min="13831" max="13831" width="2.7109375" style="9" customWidth="1"/>
    <col min="13832" max="13832" width="5.85546875" style="9" customWidth="1"/>
    <col min="13833" max="13833" width="11.5703125" style="9" bestFit="1" customWidth="1"/>
    <col min="13834" max="13834" width="13.42578125" style="9" customWidth="1"/>
    <col min="13835" max="13835" width="14.5703125" style="9" customWidth="1"/>
    <col min="13836" max="14080" width="9.140625" style="9"/>
    <col min="14081" max="14081" width="2.7109375" style="9" customWidth="1"/>
    <col min="14082" max="14086" width="15.7109375" style="9" customWidth="1"/>
    <col min="14087" max="14087" width="2.7109375" style="9" customWidth="1"/>
    <col min="14088" max="14088" width="5.85546875" style="9" customWidth="1"/>
    <col min="14089" max="14089" width="11.5703125" style="9" bestFit="1" customWidth="1"/>
    <col min="14090" max="14090" width="13.42578125" style="9" customWidth="1"/>
    <col min="14091" max="14091" width="14.5703125" style="9" customWidth="1"/>
    <col min="14092" max="14336" width="9.140625" style="9"/>
    <col min="14337" max="14337" width="2.7109375" style="9" customWidth="1"/>
    <col min="14338" max="14342" width="15.7109375" style="9" customWidth="1"/>
    <col min="14343" max="14343" width="2.7109375" style="9" customWidth="1"/>
    <col min="14344" max="14344" width="5.85546875" style="9" customWidth="1"/>
    <col min="14345" max="14345" width="11.5703125" style="9" bestFit="1" customWidth="1"/>
    <col min="14346" max="14346" width="13.42578125" style="9" customWidth="1"/>
    <col min="14347" max="14347" width="14.5703125" style="9" customWidth="1"/>
    <col min="14348" max="14592" width="9.140625" style="9"/>
    <col min="14593" max="14593" width="2.7109375" style="9" customWidth="1"/>
    <col min="14594" max="14598" width="15.7109375" style="9" customWidth="1"/>
    <col min="14599" max="14599" width="2.7109375" style="9" customWidth="1"/>
    <col min="14600" max="14600" width="5.85546875" style="9" customWidth="1"/>
    <col min="14601" max="14601" width="11.5703125" style="9" bestFit="1" customWidth="1"/>
    <col min="14602" max="14602" width="13.42578125" style="9" customWidth="1"/>
    <col min="14603" max="14603" width="14.5703125" style="9" customWidth="1"/>
    <col min="14604" max="14848" width="9.140625" style="9"/>
    <col min="14849" max="14849" width="2.7109375" style="9" customWidth="1"/>
    <col min="14850" max="14854" width="15.7109375" style="9" customWidth="1"/>
    <col min="14855" max="14855" width="2.7109375" style="9" customWidth="1"/>
    <col min="14856" max="14856" width="5.85546875" style="9" customWidth="1"/>
    <col min="14857" max="14857" width="11.5703125" style="9" bestFit="1" customWidth="1"/>
    <col min="14858" max="14858" width="13.42578125" style="9" customWidth="1"/>
    <col min="14859" max="14859" width="14.5703125" style="9" customWidth="1"/>
    <col min="14860" max="15104" width="9.140625" style="9"/>
    <col min="15105" max="15105" width="2.7109375" style="9" customWidth="1"/>
    <col min="15106" max="15110" width="15.7109375" style="9" customWidth="1"/>
    <col min="15111" max="15111" width="2.7109375" style="9" customWidth="1"/>
    <col min="15112" max="15112" width="5.85546875" style="9" customWidth="1"/>
    <col min="15113" max="15113" width="11.5703125" style="9" bestFit="1" customWidth="1"/>
    <col min="15114" max="15114" width="13.42578125" style="9" customWidth="1"/>
    <col min="15115" max="15115" width="14.5703125" style="9" customWidth="1"/>
    <col min="15116" max="15360" width="9.140625" style="9"/>
    <col min="15361" max="15361" width="2.7109375" style="9" customWidth="1"/>
    <col min="15362" max="15366" width="15.7109375" style="9" customWidth="1"/>
    <col min="15367" max="15367" width="2.7109375" style="9" customWidth="1"/>
    <col min="15368" max="15368" width="5.85546875" style="9" customWidth="1"/>
    <col min="15369" max="15369" width="11.5703125" style="9" bestFit="1" customWidth="1"/>
    <col min="15370" max="15370" width="13.42578125" style="9" customWidth="1"/>
    <col min="15371" max="15371" width="14.5703125" style="9" customWidth="1"/>
    <col min="15372" max="15616" width="9.140625" style="9"/>
    <col min="15617" max="15617" width="2.7109375" style="9" customWidth="1"/>
    <col min="15618" max="15622" width="15.7109375" style="9" customWidth="1"/>
    <col min="15623" max="15623" width="2.7109375" style="9" customWidth="1"/>
    <col min="15624" max="15624" width="5.85546875" style="9" customWidth="1"/>
    <col min="15625" max="15625" width="11.5703125" style="9" bestFit="1" customWidth="1"/>
    <col min="15626" max="15626" width="13.42578125" style="9" customWidth="1"/>
    <col min="15627" max="15627" width="14.5703125" style="9" customWidth="1"/>
    <col min="15628" max="15872" width="9.140625" style="9"/>
    <col min="15873" max="15873" width="2.7109375" style="9" customWidth="1"/>
    <col min="15874" max="15878" width="15.7109375" style="9" customWidth="1"/>
    <col min="15879" max="15879" width="2.7109375" style="9" customWidth="1"/>
    <col min="15880" max="15880" width="5.85546875" style="9" customWidth="1"/>
    <col min="15881" max="15881" width="11.5703125" style="9" bestFit="1" customWidth="1"/>
    <col min="15882" max="15882" width="13.42578125" style="9" customWidth="1"/>
    <col min="15883" max="15883" width="14.5703125" style="9" customWidth="1"/>
    <col min="15884" max="16128" width="9.140625" style="9"/>
    <col min="16129" max="16129" width="2.7109375" style="9" customWidth="1"/>
    <col min="16130" max="16134" width="15.7109375" style="9" customWidth="1"/>
    <col min="16135" max="16135" width="2.7109375" style="9" customWidth="1"/>
    <col min="16136" max="16136" width="5.85546875" style="9" customWidth="1"/>
    <col min="16137" max="16137" width="11.5703125" style="9" bestFit="1" customWidth="1"/>
    <col min="16138" max="16138" width="13.42578125" style="9" customWidth="1"/>
    <col min="16139" max="16139" width="14.5703125" style="9" customWidth="1"/>
    <col min="16140" max="16384" width="9.140625" style="9"/>
  </cols>
  <sheetData>
    <row r="1" spans="1:16" ht="18">
      <c r="A1" s="1710" t="s">
        <v>382</v>
      </c>
      <c r="B1" s="1710"/>
      <c r="C1" s="1710"/>
      <c r="D1" s="1710"/>
      <c r="E1" s="1710"/>
      <c r="F1" s="1710"/>
      <c r="G1" s="1710"/>
      <c r="H1" s="228"/>
      <c r="I1" s="228"/>
      <c r="K1" s="16"/>
      <c r="L1" s="16"/>
    </row>
    <row r="2" spans="1:16" ht="11.25" customHeight="1"/>
    <row r="3" spans="1:16" ht="16.5" customHeight="1">
      <c r="A3" s="1706" t="s">
        <v>403</v>
      </c>
      <c r="B3" s="1706"/>
      <c r="C3" s="1706"/>
      <c r="D3" s="1706"/>
      <c r="E3" s="1706"/>
      <c r="F3" s="1706"/>
      <c r="G3" s="1706"/>
    </row>
    <row r="4" spans="1:16" ht="20.100000000000001" customHeight="1">
      <c r="A4" s="500"/>
      <c r="B4" s="1707"/>
      <c r="C4" s="1707"/>
      <c r="D4" s="501" t="str">
        <f>'7.2'!A3</f>
        <v>KHO – 17. 2. 2025</v>
      </c>
      <c r="E4" s="502"/>
      <c r="F4" s="503"/>
    </row>
    <row r="5" spans="1:16" ht="13.5" customHeight="1">
      <c r="A5" s="229"/>
      <c r="B5" s="26" t="str">
        <f>'7.2'!B8</f>
        <v>z ČR</v>
      </c>
      <c r="C5" s="19" t="str">
        <f>'7.2'!C8</f>
        <v>přes HPS</v>
      </c>
      <c r="D5" s="229"/>
      <c r="E5" s="92" t="str">
        <f>'7.2'!B5</f>
        <v>do ČR</v>
      </c>
      <c r="F5" s="19" t="str">
        <f>'7.2'!C5</f>
        <v>přes HPS</v>
      </c>
      <c r="G5" s="230"/>
    </row>
    <row r="6" spans="1:16" ht="20.100000000000001" customHeight="1">
      <c r="A6" s="231"/>
      <c r="B6" s="1703">
        <f>'7.2'!D8</f>
        <v>4752.1059999999998</v>
      </c>
      <c r="C6" s="1703"/>
      <c r="D6" s="232"/>
      <c r="E6" s="1703">
        <f>'7.2'!D5</f>
        <v>16235.752999999993</v>
      </c>
      <c r="F6" s="1703"/>
      <c r="G6" s="233"/>
    </row>
    <row r="7" spans="1:16" ht="20.100000000000001" customHeight="1">
      <c r="A7" s="231"/>
      <c r="B7" s="231"/>
      <c r="C7" s="231"/>
      <c r="D7" s="231"/>
      <c r="E7" s="231"/>
      <c r="F7" s="231"/>
      <c r="G7" s="233"/>
    </row>
    <row r="8" spans="1:16" ht="20.100000000000001" customHeight="1">
      <c r="A8" s="231"/>
      <c r="B8" s="230"/>
      <c r="C8" s="230"/>
      <c r="D8" s="230"/>
      <c r="E8" s="230"/>
      <c r="F8" s="230"/>
      <c r="G8" s="233"/>
    </row>
    <row r="9" spans="1:16" ht="20.100000000000001" customHeight="1">
      <c r="A9" s="231"/>
      <c r="B9" s="231"/>
      <c r="C9" s="231"/>
      <c r="D9" s="231"/>
      <c r="E9" s="231"/>
      <c r="F9" s="231"/>
      <c r="G9" s="233"/>
      <c r="I9" s="160"/>
      <c r="J9" s="234"/>
    </row>
    <row r="10" spans="1:16" ht="20.100000000000001" customHeight="1">
      <c r="A10" s="231"/>
      <c r="B10" s="235"/>
      <c r="C10" s="235"/>
      <c r="D10" s="231"/>
      <c r="E10" s="436">
        <f>'7.2'!D8</f>
        <v>4752.1059999999998</v>
      </c>
      <c r="F10" s="437">
        <f>'7.2'!D11</f>
        <v>11483.646999999994</v>
      </c>
      <c r="G10" s="233"/>
      <c r="J10" s="234"/>
    </row>
    <row r="11" spans="1:16" ht="20.100000000000001" customHeight="1">
      <c r="A11" s="231"/>
      <c r="B11" s="231"/>
      <c r="C11" s="231"/>
      <c r="D11" s="231"/>
      <c r="E11" s="231"/>
      <c r="F11" s="231"/>
      <c r="G11" s="233"/>
      <c r="J11" s="234"/>
    </row>
    <row r="12" spans="1:16" ht="20.100000000000001" customHeight="1">
      <c r="A12" s="231"/>
      <c r="B12" s="231"/>
      <c r="C12" s="231"/>
      <c r="D12" s="1705" t="str">
        <f>'7.2'!A5&amp;" "&amp;'7.2'!C5</f>
        <v>Tok plynu do/z plynárenské soustavy ČR přes HPS</v>
      </c>
      <c r="E12" s="231"/>
      <c r="F12" s="231"/>
      <c r="G12" s="233"/>
      <c r="I12" s="236"/>
      <c r="J12" s="234"/>
    </row>
    <row r="13" spans="1:16" ht="20.100000000000001" customHeight="1">
      <c r="A13" s="231"/>
      <c r="D13" s="1705"/>
      <c r="G13" s="233"/>
      <c r="I13" s="236"/>
      <c r="J13" s="234"/>
      <c r="K13" s="160"/>
    </row>
    <row r="14" spans="1:16" ht="20.100000000000001" customHeight="1">
      <c r="A14" s="231"/>
      <c r="C14" s="231"/>
      <c r="D14" s="1705"/>
      <c r="E14" s="231"/>
      <c r="F14" s="231"/>
      <c r="G14" s="233"/>
      <c r="I14" s="160"/>
      <c r="J14" s="234"/>
      <c r="K14" s="160"/>
    </row>
    <row r="15" spans="1:16" ht="20.100000000000001" customHeight="1">
      <c r="A15" s="231"/>
      <c r="B15" s="1704" t="str">
        <f>'7.2'!A14</f>
        <v>Tok plynu ze/do zásobníků plynu, které náleží do plynárenské soustavy ČR</v>
      </c>
      <c r="C15" s="231"/>
      <c r="D15" s="1">
        <f>E10</f>
        <v>4752.1059999999998</v>
      </c>
      <c r="E15" s="231"/>
      <c r="I15" s="236"/>
      <c r="J15" s="236"/>
      <c r="K15" s="236"/>
      <c r="L15" s="234"/>
      <c r="N15" s="234"/>
      <c r="O15" s="234"/>
      <c r="P15" s="234"/>
    </row>
    <row r="16" spans="1:16" ht="20.100000000000001" customHeight="1">
      <c r="A16" s="231"/>
      <c r="B16" s="1704"/>
      <c r="C16" s="231"/>
      <c r="D16" s="437">
        <f>F10+B21-B19</f>
        <v>35897.763999999996</v>
      </c>
      <c r="E16" s="237"/>
      <c r="I16" s="1233"/>
      <c r="J16" s="234"/>
      <c r="K16" s="234"/>
      <c r="L16" s="234"/>
      <c r="N16" s="234"/>
      <c r="O16" s="234"/>
      <c r="P16" s="234"/>
    </row>
    <row r="17" spans="1:16" ht="20.100000000000001" customHeight="1">
      <c r="A17" s="231"/>
      <c r="B17" s="1704"/>
      <c r="G17" s="233"/>
      <c r="I17" s="1233"/>
      <c r="J17" s="1234"/>
      <c r="K17" s="234"/>
      <c r="L17" s="234"/>
      <c r="M17" s="160"/>
      <c r="N17" s="234"/>
      <c r="O17" s="234"/>
      <c r="P17" s="234"/>
    </row>
    <row r="18" spans="1:16" ht="20.100000000000001" customHeight="1">
      <c r="B18" s="1704"/>
      <c r="F18" s="1702" t="str">
        <f>'7.2'!A50</f>
        <v>Bilanční rozdíl v PS</v>
      </c>
      <c r="G18" s="238"/>
      <c r="J18" s="234"/>
      <c r="K18" s="234"/>
      <c r="L18" s="234"/>
      <c r="N18" s="234"/>
      <c r="O18" s="234"/>
      <c r="P18" s="234"/>
    </row>
    <row r="19" spans="1:16" ht="20.100000000000001" customHeight="1">
      <c r="A19" s="1437" t="str">
        <f>'7.2'!B19</f>
        <v>do ZP</v>
      </c>
      <c r="B19" s="1434">
        <f>'7.2'!D23</f>
        <v>66.300000000000026</v>
      </c>
      <c r="F19" s="1702"/>
      <c r="G19" s="238"/>
      <c r="J19" s="234"/>
      <c r="K19" s="234"/>
      <c r="L19" s="234"/>
      <c r="M19" s="160"/>
      <c r="N19" s="234"/>
      <c r="O19" s="234"/>
      <c r="P19" s="234"/>
    </row>
    <row r="20" spans="1:16" ht="20.100000000000001" customHeight="1">
      <c r="A20" s="1436"/>
      <c r="F20" s="439">
        <f>'7.2'!D50</f>
        <v>-5627.2962387669031</v>
      </c>
      <c r="G20" s="233"/>
      <c r="J20" s="234"/>
      <c r="K20" s="234"/>
      <c r="L20" s="234"/>
      <c r="N20" s="234"/>
      <c r="O20" s="234"/>
      <c r="P20" s="234"/>
    </row>
    <row r="21" spans="1:16" ht="20.100000000000001" customHeight="1">
      <c r="A21" s="1437" t="str">
        <f>'7.2'!B14</f>
        <v>ze ZP</v>
      </c>
      <c r="B21" s="1435">
        <f>'7.2'!D18</f>
        <v>24480.417000000001</v>
      </c>
      <c r="C21" s="231"/>
      <c r="G21" s="239"/>
      <c r="J21" s="234"/>
      <c r="K21" s="234"/>
      <c r="L21" s="234"/>
      <c r="M21" s="160"/>
      <c r="N21" s="234"/>
      <c r="O21" s="234"/>
      <c r="P21" s="234"/>
    </row>
    <row r="22" spans="1:16" ht="20.100000000000001" customHeight="1">
      <c r="A22" s="231"/>
      <c r="C22" s="231"/>
      <c r="F22" s="1709" t="str">
        <f>UPPER(MID('7.2'!B46,1,1))&amp;MID('7.2'!B46,2,LEN('7.2'!B46)-1)</f>
        <v>Zákazníci připojeni přímo k PS</v>
      </c>
      <c r="G22" s="239"/>
      <c r="J22" s="234"/>
      <c r="K22" s="234"/>
      <c r="L22" s="234"/>
      <c r="M22" s="160"/>
      <c r="N22" s="234"/>
      <c r="O22" s="234"/>
      <c r="P22" s="234"/>
    </row>
    <row r="23" spans="1:16" ht="20.100000000000001" customHeight="1">
      <c r="A23" s="231"/>
      <c r="C23" s="231"/>
      <c r="F23" s="1709"/>
      <c r="G23" s="239"/>
      <c r="J23" s="234"/>
      <c r="K23" s="234"/>
      <c r="L23" s="234"/>
      <c r="M23" s="160"/>
      <c r="N23" s="234"/>
      <c r="O23" s="234"/>
      <c r="P23" s="234"/>
    </row>
    <row r="24" spans="1:16" ht="23.1" customHeight="1">
      <c r="A24" s="231"/>
      <c r="F24" s="438">
        <f>'7.2'!D46+('7.2'!D48-'7.2'!D40-'7.2'!D45)</f>
        <v>2121.8469999999998</v>
      </c>
      <c r="G24" s="233"/>
      <c r="H24" s="236"/>
      <c r="J24" s="234"/>
      <c r="K24" s="234"/>
      <c r="L24" s="234"/>
      <c r="N24" s="234"/>
      <c r="O24" s="234"/>
      <c r="P24" s="234"/>
    </row>
    <row r="25" spans="1:16" ht="23.1" customHeight="1">
      <c r="A25" s="231"/>
      <c r="B25" s="1708" t="str">
        <f>'7.2'!A5&amp;" "&amp;'7.2'!C6</f>
        <v>Tok plynu do/z plynárenské soustavy ČR přes PPL</v>
      </c>
      <c r="F25" s="240"/>
      <c r="G25" s="233"/>
      <c r="H25" s="236"/>
      <c r="J25" s="234"/>
      <c r="K25" s="234"/>
      <c r="L25" s="234"/>
      <c r="N25" s="234"/>
      <c r="O25" s="234"/>
      <c r="P25" s="234"/>
    </row>
    <row r="26" spans="1:16" ht="23.1" customHeight="1">
      <c r="A26" s="231"/>
      <c r="B26" s="1708"/>
      <c r="C26" s="231"/>
      <c r="E26" s="231"/>
      <c r="G26" s="233"/>
      <c r="H26" s="236"/>
      <c r="I26" s="160"/>
      <c r="J26" s="160"/>
      <c r="K26" s="160"/>
      <c r="L26" s="234"/>
      <c r="N26" s="234"/>
      <c r="O26" s="234"/>
      <c r="P26" s="234"/>
    </row>
    <row r="27" spans="1:16" ht="23.1" customHeight="1">
      <c r="A27" s="443" t="str">
        <f>'7.2'!B5</f>
        <v>do ČR</v>
      </c>
      <c r="B27" s="435">
        <f>'7.2'!D6</f>
        <v>8.8285188592456301</v>
      </c>
      <c r="C27" s="231"/>
      <c r="D27" s="1235" t="str">
        <f>UPPER(MID('7.2'!B39,1,1))&amp;MID('7.2'!B39,2,LEN('7.2'!B39)-1)</f>
        <v>Spotřeba v RDS</v>
      </c>
      <c r="E27" s="231"/>
      <c r="F27" s="1433" t="str">
        <f>'7.2'!A39</f>
        <v>Spotřeba plynu v ČR</v>
      </c>
      <c r="G27" s="233"/>
      <c r="J27" s="234"/>
      <c r="K27" s="234"/>
      <c r="L27" s="234"/>
      <c r="N27" s="234"/>
      <c r="O27" s="234"/>
      <c r="P27" s="234"/>
    </row>
    <row r="28" spans="1:16" ht="23.1" customHeight="1">
      <c r="A28" s="242"/>
      <c r="B28" s="241"/>
      <c r="C28" s="231"/>
      <c r="D28" s="435">
        <f>D16-F20-F24+B27-B29+D33</f>
        <v>39679.947652469498</v>
      </c>
      <c r="E28" s="231"/>
      <c r="F28" s="1432">
        <f>D28+F24+E33+F33</f>
        <v>41847.308143966096</v>
      </c>
      <c r="G28" s="243"/>
      <c r="J28" s="234"/>
      <c r="K28" s="160"/>
      <c r="P28" s="234"/>
    </row>
    <row r="29" spans="1:16" ht="23.1" customHeight="1">
      <c r="A29" s="443" t="str">
        <f>'7.2'!B8</f>
        <v>z ČR</v>
      </c>
      <c r="B29" s="435">
        <f>'7.2'!D9</f>
        <v>1.876264949402024</v>
      </c>
      <c r="C29" s="231"/>
      <c r="G29" s="243"/>
      <c r="I29" s="160"/>
      <c r="J29" s="234"/>
      <c r="P29" s="234"/>
    </row>
    <row r="30" spans="1:16" ht="24.95" customHeight="1">
      <c r="A30" s="243"/>
      <c r="B30" s="231"/>
      <c r="C30" s="231"/>
      <c r="G30" s="243"/>
      <c r="J30" s="234"/>
      <c r="K30" s="160"/>
    </row>
    <row r="31" spans="1:16" ht="24.95" customHeight="1">
      <c r="A31" s="239"/>
      <c r="B31" s="239"/>
      <c r="C31" s="239"/>
      <c r="G31" s="244"/>
    </row>
    <row r="32" spans="1:16" ht="24.95" customHeight="1">
      <c r="A32" s="239"/>
      <c r="B32" s="9"/>
      <c r="C32" s="239"/>
      <c r="D32" s="245" t="str">
        <f>'7.2'!B30</f>
        <v>připojena k RDS</v>
      </c>
      <c r="E32" s="246" t="str">
        <f>'7.2'!B33</f>
        <v>připojena k LDS</v>
      </c>
      <c r="F32" s="247" t="str">
        <f>'7.2'!C37</f>
        <v>VS</v>
      </c>
      <c r="G32" s="244"/>
      <c r="H32" s="236"/>
    </row>
    <row r="33" spans="1:9" ht="24.95" customHeight="1">
      <c r="A33" s="239"/>
      <c r="B33" s="9"/>
      <c r="D33" s="440">
        <f>'7.2'!D30</f>
        <v>269.78215979275058</v>
      </c>
      <c r="E33" s="441">
        <f>'7.2'!D35</f>
        <v>38.194312925170067</v>
      </c>
      <c r="F33" s="442">
        <f>'7.2'!D37</f>
        <v>7.3191785714285498</v>
      </c>
      <c r="G33" s="244"/>
    </row>
    <row r="34" spans="1:9" ht="24.95" customHeight="1">
      <c r="A34" s="239"/>
      <c r="B34" s="239"/>
      <c r="C34" s="239"/>
      <c r="D34" s="231"/>
      <c r="E34" s="231"/>
      <c r="F34" s="231"/>
      <c r="G34" s="244"/>
      <c r="I34" s="160"/>
    </row>
    <row r="35" spans="1:9" ht="24.95" customHeight="1">
      <c r="A35" s="239"/>
      <c r="B35" s="239"/>
      <c r="C35" s="247" t="str">
        <f>'7.2'!A30</f>
        <v>Výroba plynu
 v ČR</v>
      </c>
      <c r="D35" s="231"/>
      <c r="F35" s="231"/>
      <c r="G35" s="244"/>
    </row>
    <row r="36" spans="1:9" ht="24.95" customHeight="1">
      <c r="A36" s="239"/>
      <c r="B36" s="239"/>
      <c r="C36" s="442">
        <f>'7.2'!D38</f>
        <v>315.29565128934917</v>
      </c>
      <c r="F36" s="231"/>
      <c r="G36" s="244"/>
    </row>
    <row r="37" spans="1:9" ht="24.95" customHeight="1"/>
    <row r="38" spans="1:9" ht="12.95" customHeight="1">
      <c r="A38" s="1631"/>
      <c r="B38" s="1631"/>
      <c r="C38" s="1631"/>
      <c r="D38" s="1631"/>
      <c r="E38" s="1631"/>
      <c r="F38" s="1631"/>
      <c r="G38" s="1631"/>
    </row>
    <row r="39" spans="1:9" ht="12.95" customHeight="1">
      <c r="A39" s="1631"/>
      <c r="B39" s="1631"/>
      <c r="C39" s="1631"/>
      <c r="D39" s="1631"/>
      <c r="E39" s="1631"/>
      <c r="F39" s="1631"/>
      <c r="G39" s="1631"/>
    </row>
    <row r="40" spans="1:9" ht="12.95" customHeight="1"/>
    <row r="41" spans="1:9" ht="15" customHeight="1">
      <c r="A41" s="239"/>
      <c r="B41" s="239"/>
      <c r="C41" s="239"/>
      <c r="D41" s="239"/>
      <c r="E41" s="239"/>
      <c r="F41" s="239"/>
      <c r="G41" s="239"/>
    </row>
    <row r="42" spans="1:9" ht="15" customHeight="1">
      <c r="A42" s="92"/>
      <c r="B42" s="92"/>
      <c r="C42" s="27"/>
      <c r="D42" s="248"/>
      <c r="E42" s="249"/>
    </row>
    <row r="43" spans="1:9" ht="15" customHeight="1">
      <c r="A43" s="92"/>
      <c r="B43" s="92"/>
      <c r="C43" s="27"/>
      <c r="D43" s="248"/>
      <c r="E43" s="250"/>
    </row>
    <row r="44" spans="1:9" ht="15" customHeight="1">
      <c r="D44" s="249"/>
      <c r="E44" s="249"/>
    </row>
    <row r="45" spans="1:9" ht="15" customHeight="1">
      <c r="D45" s="249"/>
      <c r="E45" s="249"/>
    </row>
    <row r="46" spans="1:9" ht="15" customHeight="1">
      <c r="C46" s="378"/>
      <c r="D46" s="583"/>
      <c r="E46" s="249"/>
    </row>
    <row r="47" spans="1:9" ht="15" customHeight="1">
      <c r="C47" s="378"/>
      <c r="D47" s="583"/>
      <c r="E47" s="249"/>
    </row>
    <row r="48" spans="1:9" ht="15" customHeight="1">
      <c r="C48" s="378"/>
      <c r="D48" s="583"/>
      <c r="E48" s="249"/>
    </row>
    <row r="49" spans="3:16" ht="15" customHeight="1">
      <c r="C49" s="378"/>
      <c r="D49" s="583"/>
      <c r="E49" s="249"/>
    </row>
    <row r="50" spans="3:16" ht="15" customHeight="1">
      <c r="C50" s="378"/>
      <c r="D50" s="583"/>
      <c r="E50" s="249"/>
    </row>
    <row r="51" spans="3:16" ht="15" customHeight="1">
      <c r="C51" s="378"/>
      <c r="D51" s="583"/>
      <c r="E51" s="249"/>
    </row>
    <row r="52" spans="3:16" ht="15" customHeight="1">
      <c r="C52" s="378"/>
      <c r="D52" s="583"/>
      <c r="E52" s="249"/>
    </row>
    <row r="53" spans="3:16" ht="15" customHeight="1">
      <c r="C53" s="378"/>
      <c r="D53" s="583"/>
      <c r="E53" s="249"/>
    </row>
    <row r="54" spans="3:16" ht="15" customHeight="1">
      <c r="D54" s="249"/>
      <c r="E54" s="249"/>
    </row>
    <row r="55" spans="3:16" ht="15" customHeight="1">
      <c r="D55" s="249"/>
      <c r="E55" s="249"/>
    </row>
    <row r="56" spans="3:16" ht="15" customHeight="1">
      <c r="D56" s="249"/>
      <c r="E56" s="249"/>
    </row>
    <row r="57" spans="3:16" ht="15" customHeight="1">
      <c r="D57" s="249"/>
      <c r="E57" s="249"/>
    </row>
    <row r="58" spans="3:16" ht="15" customHeight="1">
      <c r="D58" s="249"/>
      <c r="E58" s="249"/>
    </row>
    <row r="59" spans="3:16" ht="15" customHeight="1">
      <c r="D59" s="249"/>
      <c r="E59" s="249"/>
    </row>
    <row r="60" spans="3:16" ht="15" customHeight="1">
      <c r="D60" s="249"/>
      <c r="E60" s="249"/>
    </row>
    <row r="61" spans="3:16" ht="15" customHeight="1"/>
    <row r="62" spans="3:16" ht="15" customHeight="1"/>
    <row r="63" spans="3:16" ht="15" customHeight="1"/>
    <row r="64" spans="3:16" s="10" customFormat="1" ht="15" customHeight="1">
      <c r="C64" s="9"/>
      <c r="D64" s="9"/>
      <c r="E64" s="9"/>
      <c r="F64" s="9"/>
      <c r="G64" s="9"/>
      <c r="H64" s="9"/>
      <c r="I64" s="9"/>
      <c r="J64" s="9"/>
      <c r="K64" s="9"/>
      <c r="L64" s="9"/>
      <c r="M64" s="9"/>
      <c r="N64" s="9"/>
      <c r="O64" s="9"/>
      <c r="P64" s="9"/>
    </row>
    <row r="65" spans="3:16" s="10" customFormat="1" ht="15" customHeight="1">
      <c r="C65" s="9"/>
      <c r="D65" s="9"/>
      <c r="E65" s="9"/>
      <c r="F65" s="9"/>
      <c r="G65" s="9"/>
      <c r="H65" s="9"/>
      <c r="I65" s="9"/>
      <c r="J65" s="9"/>
      <c r="K65" s="9"/>
      <c r="L65" s="9"/>
      <c r="M65" s="9"/>
      <c r="N65" s="9"/>
      <c r="O65" s="9"/>
      <c r="P65" s="9"/>
    </row>
    <row r="66" spans="3:16" s="10" customFormat="1" ht="15" customHeight="1">
      <c r="C66" s="9"/>
      <c r="D66" s="9"/>
      <c r="E66" s="9"/>
      <c r="F66" s="9"/>
      <c r="G66" s="9"/>
      <c r="H66" s="9"/>
      <c r="I66" s="9"/>
      <c r="J66" s="9"/>
      <c r="K66" s="9"/>
      <c r="L66" s="9"/>
      <c r="M66" s="9"/>
      <c r="N66" s="9"/>
      <c r="O66" s="9"/>
      <c r="P66" s="9"/>
    </row>
    <row r="67" spans="3:16" s="10" customFormat="1" ht="15" customHeight="1">
      <c r="C67" s="9"/>
      <c r="D67" s="9"/>
      <c r="E67" s="9"/>
      <c r="F67" s="9"/>
      <c r="G67" s="9"/>
      <c r="H67" s="9"/>
      <c r="I67" s="9"/>
      <c r="J67" s="9"/>
      <c r="K67" s="9"/>
      <c r="L67" s="9"/>
      <c r="M67" s="9"/>
      <c r="N67" s="9"/>
      <c r="O67" s="9"/>
      <c r="P67" s="9"/>
    </row>
    <row r="68" spans="3:16" s="10" customFormat="1" ht="15" customHeight="1">
      <c r="C68" s="9"/>
      <c r="D68" s="9"/>
      <c r="E68" s="9"/>
      <c r="F68" s="9"/>
      <c r="G68" s="9"/>
      <c r="H68" s="9"/>
      <c r="I68" s="9"/>
      <c r="J68" s="9"/>
      <c r="K68" s="9"/>
      <c r="L68" s="9"/>
      <c r="M68" s="9"/>
      <c r="N68" s="9"/>
      <c r="O68" s="9"/>
      <c r="P68" s="9"/>
    </row>
    <row r="69" spans="3:16" s="10" customFormat="1" ht="15" customHeight="1">
      <c r="C69" s="9"/>
      <c r="D69" s="9"/>
      <c r="E69" s="9"/>
      <c r="F69" s="9"/>
      <c r="G69" s="9"/>
      <c r="H69" s="9"/>
      <c r="I69" s="9"/>
      <c r="J69" s="9"/>
      <c r="K69" s="9"/>
      <c r="L69" s="9"/>
      <c r="M69" s="9"/>
      <c r="N69" s="9"/>
      <c r="O69" s="9"/>
      <c r="P69" s="9"/>
    </row>
    <row r="70" spans="3:16" s="10" customFormat="1" ht="15" customHeight="1">
      <c r="C70" s="9"/>
      <c r="D70" s="9"/>
      <c r="E70" s="9"/>
      <c r="F70" s="9"/>
      <c r="G70" s="9"/>
      <c r="H70" s="9"/>
      <c r="I70" s="9"/>
      <c r="J70" s="9"/>
      <c r="K70" s="9"/>
      <c r="L70" s="9"/>
      <c r="M70" s="9"/>
      <c r="N70" s="9"/>
      <c r="O70" s="9"/>
      <c r="P70" s="9"/>
    </row>
    <row r="71" spans="3:16" s="10" customFormat="1" ht="15" customHeight="1">
      <c r="C71" s="9"/>
      <c r="D71" s="9"/>
      <c r="E71" s="9"/>
      <c r="F71" s="9"/>
      <c r="G71" s="9"/>
      <c r="H71" s="9"/>
      <c r="I71" s="9"/>
      <c r="J71" s="9"/>
      <c r="K71" s="9"/>
      <c r="L71" s="9"/>
      <c r="M71" s="9"/>
      <c r="N71" s="9"/>
      <c r="O71" s="9"/>
      <c r="P71" s="9"/>
    </row>
    <row r="72" spans="3:16" s="10" customFormat="1" ht="15" customHeight="1">
      <c r="C72" s="9"/>
      <c r="D72" s="9"/>
      <c r="E72" s="9"/>
      <c r="F72" s="9"/>
      <c r="G72" s="9"/>
      <c r="H72" s="9"/>
      <c r="I72" s="9"/>
      <c r="J72" s="9"/>
      <c r="K72" s="9"/>
      <c r="L72" s="9"/>
      <c r="M72" s="9"/>
      <c r="N72" s="9"/>
      <c r="O72" s="9"/>
      <c r="P72" s="9"/>
    </row>
    <row r="73" spans="3:16" s="10" customFormat="1" ht="15" customHeight="1">
      <c r="C73" s="9"/>
      <c r="D73" s="9"/>
      <c r="E73" s="9"/>
      <c r="F73" s="9"/>
      <c r="G73" s="9"/>
      <c r="H73" s="9"/>
      <c r="I73" s="9"/>
      <c r="J73" s="9"/>
      <c r="K73" s="9"/>
      <c r="L73" s="9"/>
      <c r="M73" s="9"/>
      <c r="N73" s="9"/>
      <c r="O73" s="9"/>
      <c r="P73" s="9"/>
    </row>
    <row r="74" spans="3:16" s="10" customFormat="1" ht="15" customHeight="1">
      <c r="C74" s="9"/>
      <c r="D74" s="9"/>
      <c r="E74" s="9"/>
      <c r="F74" s="9"/>
      <c r="G74" s="9"/>
      <c r="H74" s="9"/>
      <c r="I74" s="9"/>
      <c r="J74" s="9"/>
      <c r="K74" s="9"/>
      <c r="L74" s="9"/>
      <c r="M74" s="9"/>
      <c r="N74" s="9"/>
      <c r="O74" s="9"/>
      <c r="P74" s="9"/>
    </row>
  </sheetData>
  <mergeCells count="12">
    <mergeCell ref="A3:G3"/>
    <mergeCell ref="B4:C4"/>
    <mergeCell ref="B25:B26"/>
    <mergeCell ref="F22:F23"/>
    <mergeCell ref="A1:G1"/>
    <mergeCell ref="A39:G39"/>
    <mergeCell ref="F18:F19"/>
    <mergeCell ref="B6:C6"/>
    <mergeCell ref="E6:F6"/>
    <mergeCell ref="A38:G38"/>
    <mergeCell ref="B15:B18"/>
    <mergeCell ref="D12:D1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7"/>
  <dimension ref="A1:X62"/>
  <sheetViews>
    <sheetView showGridLines="0" zoomScaleNormal="100" zoomScaleSheetLayoutView="100" workbookViewId="0"/>
  </sheetViews>
  <sheetFormatPr defaultRowHeight="11.25"/>
  <cols>
    <col min="1" max="1" width="7.7109375" style="251" customWidth="1"/>
    <col min="2" max="2" width="6" style="251" customWidth="1"/>
    <col min="3" max="12" width="7.7109375" style="251" customWidth="1"/>
    <col min="13" max="15" width="7.28515625" style="251" customWidth="1"/>
    <col min="16" max="16" width="13.5703125" style="251" customWidth="1"/>
    <col min="17" max="17" width="8.140625" style="251" customWidth="1"/>
    <col min="18" max="254" width="9.140625" style="251"/>
    <col min="255" max="255" width="3" style="251" customWidth="1"/>
    <col min="256" max="256" width="4.5703125" style="251" customWidth="1"/>
    <col min="257" max="266" width="11.7109375" style="251" customWidth="1"/>
    <col min="267" max="510" width="9.140625" style="251"/>
    <col min="511" max="511" width="3" style="251" customWidth="1"/>
    <col min="512" max="512" width="4.5703125" style="251" customWidth="1"/>
    <col min="513" max="522" width="11.7109375" style="251" customWidth="1"/>
    <col min="523" max="766" width="9.140625" style="251"/>
    <col min="767" max="767" width="3" style="251" customWidth="1"/>
    <col min="768" max="768" width="4.5703125" style="251" customWidth="1"/>
    <col min="769" max="778" width="11.7109375" style="251" customWidth="1"/>
    <col min="779" max="1022" width="9.140625" style="251"/>
    <col min="1023" max="1023" width="3" style="251" customWidth="1"/>
    <col min="1024" max="1024" width="4.5703125" style="251" customWidth="1"/>
    <col min="1025" max="1034" width="11.7109375" style="251" customWidth="1"/>
    <col min="1035" max="1278" width="9.140625" style="251"/>
    <col min="1279" max="1279" width="3" style="251" customWidth="1"/>
    <col min="1280" max="1280" width="4.5703125" style="251" customWidth="1"/>
    <col min="1281" max="1290" width="11.7109375" style="251" customWidth="1"/>
    <col min="1291" max="1534" width="9.140625" style="251"/>
    <col min="1535" max="1535" width="3" style="251" customWidth="1"/>
    <col min="1536" max="1536" width="4.5703125" style="251" customWidth="1"/>
    <col min="1537" max="1546" width="11.7109375" style="251" customWidth="1"/>
    <col min="1547" max="1790" width="9.140625" style="251"/>
    <col min="1791" max="1791" width="3" style="251" customWidth="1"/>
    <col min="1792" max="1792" width="4.5703125" style="251" customWidth="1"/>
    <col min="1793" max="1802" width="11.7109375" style="251" customWidth="1"/>
    <col min="1803" max="2046" width="9.140625" style="251"/>
    <col min="2047" max="2047" width="3" style="251" customWidth="1"/>
    <col min="2048" max="2048" width="4.5703125" style="251" customWidth="1"/>
    <col min="2049" max="2058" width="11.7109375" style="251" customWidth="1"/>
    <col min="2059" max="2302" width="9.140625" style="251"/>
    <col min="2303" max="2303" width="3" style="251" customWidth="1"/>
    <col min="2304" max="2304" width="4.5703125" style="251" customWidth="1"/>
    <col min="2305" max="2314" width="11.7109375" style="251" customWidth="1"/>
    <col min="2315" max="2558" width="9.140625" style="251"/>
    <col min="2559" max="2559" width="3" style="251" customWidth="1"/>
    <col min="2560" max="2560" width="4.5703125" style="251" customWidth="1"/>
    <col min="2561" max="2570" width="11.7109375" style="251" customWidth="1"/>
    <col min="2571" max="2814" width="9.140625" style="251"/>
    <col min="2815" max="2815" width="3" style="251" customWidth="1"/>
    <col min="2816" max="2816" width="4.5703125" style="251" customWidth="1"/>
    <col min="2817" max="2826" width="11.7109375" style="251" customWidth="1"/>
    <col min="2827" max="3070" width="9.140625" style="251"/>
    <col min="3071" max="3071" width="3" style="251" customWidth="1"/>
    <col min="3072" max="3072" width="4.5703125" style="251" customWidth="1"/>
    <col min="3073" max="3082" width="11.7109375" style="251" customWidth="1"/>
    <col min="3083" max="3326" width="9.140625" style="251"/>
    <col min="3327" max="3327" width="3" style="251" customWidth="1"/>
    <col min="3328" max="3328" width="4.5703125" style="251" customWidth="1"/>
    <col min="3329" max="3338" width="11.7109375" style="251" customWidth="1"/>
    <col min="3339" max="3582" width="9.140625" style="251"/>
    <col min="3583" max="3583" width="3" style="251" customWidth="1"/>
    <col min="3584" max="3584" width="4.5703125" style="251" customWidth="1"/>
    <col min="3585" max="3594" width="11.7109375" style="251" customWidth="1"/>
    <col min="3595" max="3838" width="9.140625" style="251"/>
    <col min="3839" max="3839" width="3" style="251" customWidth="1"/>
    <col min="3840" max="3840" width="4.5703125" style="251" customWidth="1"/>
    <col min="3841" max="3850" width="11.7109375" style="251" customWidth="1"/>
    <col min="3851" max="4094" width="9.140625" style="251"/>
    <col min="4095" max="4095" width="3" style="251" customWidth="1"/>
    <col min="4096" max="4096" width="4.5703125" style="251" customWidth="1"/>
    <col min="4097" max="4106" width="11.7109375" style="251" customWidth="1"/>
    <col min="4107" max="4350" width="9.140625" style="251"/>
    <col min="4351" max="4351" width="3" style="251" customWidth="1"/>
    <col min="4352" max="4352" width="4.5703125" style="251" customWidth="1"/>
    <col min="4353" max="4362" width="11.7109375" style="251" customWidth="1"/>
    <col min="4363" max="4606" width="9.140625" style="251"/>
    <col min="4607" max="4607" width="3" style="251" customWidth="1"/>
    <col min="4608" max="4608" width="4.5703125" style="251" customWidth="1"/>
    <col min="4609" max="4618" width="11.7109375" style="251" customWidth="1"/>
    <col min="4619" max="4862" width="9.140625" style="251"/>
    <col min="4863" max="4863" width="3" style="251" customWidth="1"/>
    <col min="4864" max="4864" width="4.5703125" style="251" customWidth="1"/>
    <col min="4865" max="4874" width="11.7109375" style="251" customWidth="1"/>
    <col min="4875" max="5118" width="9.140625" style="251"/>
    <col min="5119" max="5119" width="3" style="251" customWidth="1"/>
    <col min="5120" max="5120" width="4.5703125" style="251" customWidth="1"/>
    <col min="5121" max="5130" width="11.7109375" style="251" customWidth="1"/>
    <col min="5131" max="5374" width="9.140625" style="251"/>
    <col min="5375" max="5375" width="3" style="251" customWidth="1"/>
    <col min="5376" max="5376" width="4.5703125" style="251" customWidth="1"/>
    <col min="5377" max="5386" width="11.7109375" style="251" customWidth="1"/>
    <col min="5387" max="5630" width="9.140625" style="251"/>
    <col min="5631" max="5631" width="3" style="251" customWidth="1"/>
    <col min="5632" max="5632" width="4.5703125" style="251" customWidth="1"/>
    <col min="5633" max="5642" width="11.7109375" style="251" customWidth="1"/>
    <col min="5643" max="5886" width="9.140625" style="251"/>
    <col min="5887" max="5887" width="3" style="251" customWidth="1"/>
    <col min="5888" max="5888" width="4.5703125" style="251" customWidth="1"/>
    <col min="5889" max="5898" width="11.7109375" style="251" customWidth="1"/>
    <col min="5899" max="6142" width="9.140625" style="251"/>
    <col min="6143" max="6143" width="3" style="251" customWidth="1"/>
    <col min="6144" max="6144" width="4.5703125" style="251" customWidth="1"/>
    <col min="6145" max="6154" width="11.7109375" style="251" customWidth="1"/>
    <col min="6155" max="6398" width="9.140625" style="251"/>
    <col min="6399" max="6399" width="3" style="251" customWidth="1"/>
    <col min="6400" max="6400" width="4.5703125" style="251" customWidth="1"/>
    <col min="6401" max="6410" width="11.7109375" style="251" customWidth="1"/>
    <col min="6411" max="6654" width="9.140625" style="251"/>
    <col min="6655" max="6655" width="3" style="251" customWidth="1"/>
    <col min="6656" max="6656" width="4.5703125" style="251" customWidth="1"/>
    <col min="6657" max="6666" width="11.7109375" style="251" customWidth="1"/>
    <col min="6667" max="6910" width="9.140625" style="251"/>
    <col min="6911" max="6911" width="3" style="251" customWidth="1"/>
    <col min="6912" max="6912" width="4.5703125" style="251" customWidth="1"/>
    <col min="6913" max="6922" width="11.7109375" style="251" customWidth="1"/>
    <col min="6923" max="7166" width="9.140625" style="251"/>
    <col min="7167" max="7167" width="3" style="251" customWidth="1"/>
    <col min="7168" max="7168" width="4.5703125" style="251" customWidth="1"/>
    <col min="7169" max="7178" width="11.7109375" style="251" customWidth="1"/>
    <col min="7179" max="7422" width="9.140625" style="251"/>
    <col min="7423" max="7423" width="3" style="251" customWidth="1"/>
    <col min="7424" max="7424" width="4.5703125" style="251" customWidth="1"/>
    <col min="7425" max="7434" width="11.7109375" style="251" customWidth="1"/>
    <col min="7435" max="7678" width="9.140625" style="251"/>
    <col min="7679" max="7679" width="3" style="251" customWidth="1"/>
    <col min="7680" max="7680" width="4.5703125" style="251" customWidth="1"/>
    <col min="7681" max="7690" width="11.7109375" style="251" customWidth="1"/>
    <col min="7691" max="7934" width="9.140625" style="251"/>
    <col min="7935" max="7935" width="3" style="251" customWidth="1"/>
    <col min="7936" max="7936" width="4.5703125" style="251" customWidth="1"/>
    <col min="7937" max="7946" width="11.7109375" style="251" customWidth="1"/>
    <col min="7947" max="8190" width="9.140625" style="251"/>
    <col min="8191" max="8191" width="3" style="251" customWidth="1"/>
    <col min="8192" max="8192" width="4.5703125" style="251" customWidth="1"/>
    <col min="8193" max="8202" width="11.7109375" style="251" customWidth="1"/>
    <col min="8203" max="8446" width="9.140625" style="251"/>
    <col min="8447" max="8447" width="3" style="251" customWidth="1"/>
    <col min="8448" max="8448" width="4.5703125" style="251" customWidth="1"/>
    <col min="8449" max="8458" width="11.7109375" style="251" customWidth="1"/>
    <col min="8459" max="8702" width="9.140625" style="251"/>
    <col min="8703" max="8703" width="3" style="251" customWidth="1"/>
    <col min="8704" max="8704" width="4.5703125" style="251" customWidth="1"/>
    <col min="8705" max="8714" width="11.7109375" style="251" customWidth="1"/>
    <col min="8715" max="8958" width="9.140625" style="251"/>
    <col min="8959" max="8959" width="3" style="251" customWidth="1"/>
    <col min="8960" max="8960" width="4.5703125" style="251" customWidth="1"/>
    <col min="8961" max="8970" width="11.7109375" style="251" customWidth="1"/>
    <col min="8971" max="9214" width="9.140625" style="251"/>
    <col min="9215" max="9215" width="3" style="251" customWidth="1"/>
    <col min="9216" max="9216" width="4.5703125" style="251" customWidth="1"/>
    <col min="9217" max="9226" width="11.7109375" style="251" customWidth="1"/>
    <col min="9227" max="9470" width="9.140625" style="251"/>
    <col min="9471" max="9471" width="3" style="251" customWidth="1"/>
    <col min="9472" max="9472" width="4.5703125" style="251" customWidth="1"/>
    <col min="9473" max="9482" width="11.7109375" style="251" customWidth="1"/>
    <col min="9483" max="9726" width="9.140625" style="251"/>
    <col min="9727" max="9727" width="3" style="251" customWidth="1"/>
    <col min="9728" max="9728" width="4.5703125" style="251" customWidth="1"/>
    <col min="9729" max="9738" width="11.7109375" style="251" customWidth="1"/>
    <col min="9739" max="9982" width="9.140625" style="251"/>
    <col min="9983" max="9983" width="3" style="251" customWidth="1"/>
    <col min="9984" max="9984" width="4.5703125" style="251" customWidth="1"/>
    <col min="9985" max="9994" width="11.7109375" style="251" customWidth="1"/>
    <col min="9995" max="10238" width="9.140625" style="251"/>
    <col min="10239" max="10239" width="3" style="251" customWidth="1"/>
    <col min="10240" max="10240" width="4.5703125" style="251" customWidth="1"/>
    <col min="10241" max="10250" width="11.7109375" style="251" customWidth="1"/>
    <col min="10251" max="10494" width="9.140625" style="251"/>
    <col min="10495" max="10495" width="3" style="251" customWidth="1"/>
    <col min="10496" max="10496" width="4.5703125" style="251" customWidth="1"/>
    <col min="10497" max="10506" width="11.7109375" style="251" customWidth="1"/>
    <col min="10507" max="10750" width="9.140625" style="251"/>
    <col min="10751" max="10751" width="3" style="251" customWidth="1"/>
    <col min="10752" max="10752" width="4.5703125" style="251" customWidth="1"/>
    <col min="10753" max="10762" width="11.7109375" style="251" customWidth="1"/>
    <col min="10763" max="11006" width="9.140625" style="251"/>
    <col min="11007" max="11007" width="3" style="251" customWidth="1"/>
    <col min="11008" max="11008" width="4.5703125" style="251" customWidth="1"/>
    <col min="11009" max="11018" width="11.7109375" style="251" customWidth="1"/>
    <col min="11019" max="11262" width="9.140625" style="251"/>
    <col min="11263" max="11263" width="3" style="251" customWidth="1"/>
    <col min="11264" max="11264" width="4.5703125" style="251" customWidth="1"/>
    <col min="11265" max="11274" width="11.7109375" style="251" customWidth="1"/>
    <col min="11275" max="11518" width="9.140625" style="251"/>
    <col min="11519" max="11519" width="3" style="251" customWidth="1"/>
    <col min="11520" max="11520" width="4.5703125" style="251" customWidth="1"/>
    <col min="11521" max="11530" width="11.7109375" style="251" customWidth="1"/>
    <col min="11531" max="11774" width="9.140625" style="251"/>
    <col min="11775" max="11775" width="3" style="251" customWidth="1"/>
    <col min="11776" max="11776" width="4.5703125" style="251" customWidth="1"/>
    <col min="11777" max="11786" width="11.7109375" style="251" customWidth="1"/>
    <col min="11787" max="12030" width="9.140625" style="251"/>
    <col min="12031" max="12031" width="3" style="251" customWidth="1"/>
    <col min="12032" max="12032" width="4.5703125" style="251" customWidth="1"/>
    <col min="12033" max="12042" width="11.7109375" style="251" customWidth="1"/>
    <col min="12043" max="12286" width="9.140625" style="251"/>
    <col min="12287" max="12287" width="3" style="251" customWidth="1"/>
    <col min="12288" max="12288" width="4.5703125" style="251" customWidth="1"/>
    <col min="12289" max="12298" width="11.7109375" style="251" customWidth="1"/>
    <col min="12299" max="12542" width="9.140625" style="251"/>
    <col min="12543" max="12543" width="3" style="251" customWidth="1"/>
    <col min="12544" max="12544" width="4.5703125" style="251" customWidth="1"/>
    <col min="12545" max="12554" width="11.7109375" style="251" customWidth="1"/>
    <col min="12555" max="12798" width="9.140625" style="251"/>
    <col min="12799" max="12799" width="3" style="251" customWidth="1"/>
    <col min="12800" max="12800" width="4.5703125" style="251" customWidth="1"/>
    <col min="12801" max="12810" width="11.7109375" style="251" customWidth="1"/>
    <col min="12811" max="13054" width="9.140625" style="251"/>
    <col min="13055" max="13055" width="3" style="251" customWidth="1"/>
    <col min="13056" max="13056" width="4.5703125" style="251" customWidth="1"/>
    <col min="13057" max="13066" width="11.7109375" style="251" customWidth="1"/>
    <col min="13067" max="13310" width="9.140625" style="251"/>
    <col min="13311" max="13311" width="3" style="251" customWidth="1"/>
    <col min="13312" max="13312" width="4.5703125" style="251" customWidth="1"/>
    <col min="13313" max="13322" width="11.7109375" style="251" customWidth="1"/>
    <col min="13323" max="13566" width="9.140625" style="251"/>
    <col min="13567" max="13567" width="3" style="251" customWidth="1"/>
    <col min="13568" max="13568" width="4.5703125" style="251" customWidth="1"/>
    <col min="13569" max="13578" width="11.7109375" style="251" customWidth="1"/>
    <col min="13579" max="13822" width="9.140625" style="251"/>
    <col min="13823" max="13823" width="3" style="251" customWidth="1"/>
    <col min="13824" max="13824" width="4.5703125" style="251" customWidth="1"/>
    <col min="13825" max="13834" width="11.7109375" style="251" customWidth="1"/>
    <col min="13835" max="14078" width="9.140625" style="251"/>
    <col min="14079" max="14079" width="3" style="251" customWidth="1"/>
    <col min="14080" max="14080" width="4.5703125" style="251" customWidth="1"/>
    <col min="14081" max="14090" width="11.7109375" style="251" customWidth="1"/>
    <col min="14091" max="14334" width="9.140625" style="251"/>
    <col min="14335" max="14335" width="3" style="251" customWidth="1"/>
    <col min="14336" max="14336" width="4.5703125" style="251" customWidth="1"/>
    <col min="14337" max="14346" width="11.7109375" style="251" customWidth="1"/>
    <col min="14347" max="14590" width="9.140625" style="251"/>
    <col min="14591" max="14591" width="3" style="251" customWidth="1"/>
    <col min="14592" max="14592" width="4.5703125" style="251" customWidth="1"/>
    <col min="14593" max="14602" width="11.7109375" style="251" customWidth="1"/>
    <col min="14603" max="14846" width="9.140625" style="251"/>
    <col min="14847" max="14847" width="3" style="251" customWidth="1"/>
    <col min="14848" max="14848" width="4.5703125" style="251" customWidth="1"/>
    <col min="14849" max="14858" width="11.7109375" style="251" customWidth="1"/>
    <col min="14859" max="15102" width="9.140625" style="251"/>
    <col min="15103" max="15103" width="3" style="251" customWidth="1"/>
    <col min="15104" max="15104" width="4.5703125" style="251" customWidth="1"/>
    <col min="15105" max="15114" width="11.7109375" style="251" customWidth="1"/>
    <col min="15115" max="15358" width="9.140625" style="251"/>
    <col min="15359" max="15359" width="3" style="251" customWidth="1"/>
    <col min="15360" max="15360" width="4.5703125" style="251" customWidth="1"/>
    <col min="15361" max="15370" width="11.7109375" style="251" customWidth="1"/>
    <col min="15371" max="15614" width="9.140625" style="251"/>
    <col min="15615" max="15615" width="3" style="251" customWidth="1"/>
    <col min="15616" max="15616" width="4.5703125" style="251" customWidth="1"/>
    <col min="15617" max="15626" width="11.7109375" style="251" customWidth="1"/>
    <col min="15627" max="15870" width="9.140625" style="251"/>
    <col min="15871" max="15871" width="3" style="251" customWidth="1"/>
    <col min="15872" max="15872" width="4.5703125" style="251" customWidth="1"/>
    <col min="15873" max="15882" width="11.7109375" style="251" customWidth="1"/>
    <col min="15883" max="16126" width="9.140625" style="251"/>
    <col min="16127" max="16127" width="3" style="251" customWidth="1"/>
    <col min="16128" max="16128" width="4.5703125" style="251" customWidth="1"/>
    <col min="16129" max="16138" width="11.7109375" style="251" customWidth="1"/>
    <col min="16139" max="16383" width="9.140625" style="251"/>
    <col min="16384" max="16384" width="9.140625" style="251" customWidth="1"/>
  </cols>
  <sheetData>
    <row r="1" spans="1:24" ht="18">
      <c r="A1" s="549" t="s">
        <v>383</v>
      </c>
      <c r="B1" s="152"/>
      <c r="C1" s="152"/>
      <c r="D1" s="152"/>
      <c r="E1" s="152"/>
      <c r="F1" s="152"/>
      <c r="G1" s="152"/>
      <c r="H1" s="152"/>
      <c r="I1" s="152"/>
      <c r="J1" s="152"/>
      <c r="K1" s="7"/>
      <c r="L1" s="7"/>
      <c r="M1" s="223"/>
      <c r="N1" s="223"/>
      <c r="P1" s="224"/>
      <c r="Q1" s="224"/>
    </row>
    <row r="2" spans="1:24" ht="5.0999999999999996" customHeight="1">
      <c r="B2" s="214"/>
      <c r="D2" s="214"/>
      <c r="E2" s="214"/>
      <c r="F2" s="214"/>
      <c r="G2" s="214"/>
      <c r="H2" s="214"/>
      <c r="I2" s="214"/>
      <c r="J2" s="214"/>
      <c r="K2" s="214"/>
      <c r="L2" s="214"/>
      <c r="M2" s="214"/>
      <c r="N2" s="214"/>
      <c r="O2" s="214"/>
      <c r="P2" s="214"/>
      <c r="Q2" s="214"/>
    </row>
    <row r="3" spans="1:24" ht="48" customHeight="1">
      <c r="A3" s="1715" t="s">
        <v>235</v>
      </c>
      <c r="B3" s="1715"/>
      <c r="C3" s="483">
        <v>42388</v>
      </c>
      <c r="D3" s="483">
        <v>42754</v>
      </c>
      <c r="E3" s="483">
        <v>43158</v>
      </c>
      <c r="F3" s="483">
        <v>43488</v>
      </c>
      <c r="G3" s="483">
        <v>43851</v>
      </c>
      <c r="H3" s="483">
        <v>44238</v>
      </c>
      <c r="I3" s="483">
        <v>44572</v>
      </c>
      <c r="J3" s="483">
        <v>44964</v>
      </c>
      <c r="K3" s="483">
        <v>45300</v>
      </c>
      <c r="L3" s="483">
        <v>45705</v>
      </c>
      <c r="O3" s="256"/>
      <c r="P3" s="256"/>
      <c r="Q3" s="256"/>
      <c r="R3" s="256"/>
      <c r="S3" s="256"/>
      <c r="T3" s="256"/>
      <c r="U3" s="256"/>
      <c r="V3" s="256"/>
      <c r="W3" s="256"/>
      <c r="X3" s="256"/>
    </row>
    <row r="4" spans="1:24" ht="9.9499999999999993" customHeight="1">
      <c r="A4" s="695"/>
      <c r="B4" s="695"/>
      <c r="C4" s="696"/>
      <c r="D4" s="696"/>
      <c r="E4" s="696"/>
      <c r="F4" s="696"/>
      <c r="G4" s="696"/>
      <c r="H4" s="696"/>
      <c r="I4" s="696"/>
      <c r="J4" s="696"/>
      <c r="K4" s="696"/>
      <c r="L4" s="696"/>
      <c r="O4" s="256"/>
      <c r="P4" s="256"/>
      <c r="Q4" s="256"/>
      <c r="R4" s="256"/>
      <c r="S4" s="256"/>
      <c r="T4" s="256"/>
      <c r="U4" s="256"/>
      <c r="V4" s="256"/>
      <c r="W4" s="256"/>
      <c r="X4" s="256"/>
    </row>
    <row r="5" spans="1:24" ht="11.45" customHeight="1">
      <c r="A5" s="1716" t="s">
        <v>236</v>
      </c>
      <c r="B5" s="923">
        <v>0.29166666666666669</v>
      </c>
      <c r="C5" s="601">
        <v>2201.3380119980397</v>
      </c>
      <c r="D5" s="601">
        <v>2452.6003164624221</v>
      </c>
      <c r="E5" s="601">
        <v>2591.3613018396077</v>
      </c>
      <c r="F5" s="601">
        <v>2345.9263006680926</v>
      </c>
      <c r="G5" s="612">
        <v>2017.3790236858765</v>
      </c>
      <c r="H5" s="601">
        <v>2455.6454134241321</v>
      </c>
      <c r="I5" s="601">
        <v>1984.2363501547184</v>
      </c>
      <c r="J5" s="601">
        <v>1975.5715790431689</v>
      </c>
      <c r="K5" s="601">
        <v>2079.4930125596957</v>
      </c>
      <c r="L5" s="601">
        <f>'7.1'!F8</f>
        <v>2034.1877143319202</v>
      </c>
      <c r="M5" s="253"/>
      <c r="N5" s="584"/>
      <c r="O5" s="253"/>
      <c r="P5" s="253"/>
      <c r="Q5" s="253"/>
      <c r="R5" s="253"/>
      <c r="S5" s="253"/>
      <c r="T5" s="253"/>
      <c r="U5" s="253"/>
      <c r="V5" s="253"/>
      <c r="W5" s="253"/>
      <c r="X5" s="253"/>
    </row>
    <row r="6" spans="1:24" ht="11.45" customHeight="1">
      <c r="A6" s="1717"/>
      <c r="B6" s="702">
        <v>0.33333333333333298</v>
      </c>
      <c r="C6" s="604">
        <v>2334.6570119980397</v>
      </c>
      <c r="D6" s="604">
        <v>2544.5603164624217</v>
      </c>
      <c r="E6" s="604">
        <v>2696.6163018396073</v>
      </c>
      <c r="F6" s="604">
        <v>2412.6233006680927</v>
      </c>
      <c r="G6" s="697">
        <v>2143.1190236858765</v>
      </c>
      <c r="H6" s="604">
        <v>2543.450413424132</v>
      </c>
      <c r="I6" s="604">
        <v>2091.817350154718</v>
      </c>
      <c r="J6" s="604">
        <v>2062.8305790431691</v>
      </c>
      <c r="K6" s="604">
        <v>2176.1370125596954</v>
      </c>
      <c r="L6" s="604">
        <f>'7.1'!F9</f>
        <v>2197.0327143319205</v>
      </c>
      <c r="M6" s="253"/>
      <c r="N6" s="584"/>
      <c r="O6" s="253"/>
      <c r="P6" s="253"/>
      <c r="Q6" s="253"/>
      <c r="R6" s="253"/>
      <c r="S6" s="253"/>
      <c r="T6" s="253"/>
      <c r="U6" s="253"/>
      <c r="V6" s="253"/>
      <c r="W6" s="253"/>
      <c r="X6" s="253"/>
    </row>
    <row r="7" spans="1:24" ht="11.45" customHeight="1">
      <c r="A7" s="1717"/>
      <c r="B7" s="702">
        <v>0.375</v>
      </c>
      <c r="C7" s="604">
        <v>2346.4560119980388</v>
      </c>
      <c r="D7" s="604">
        <v>2587.5763164624218</v>
      </c>
      <c r="E7" s="697">
        <v>2726.900301839607</v>
      </c>
      <c r="F7" s="697">
        <v>2426.2663006680923</v>
      </c>
      <c r="G7" s="604">
        <v>2142.9330236858764</v>
      </c>
      <c r="H7" s="697">
        <v>2582.3774134241321</v>
      </c>
      <c r="I7" s="697">
        <v>2107.0183501547185</v>
      </c>
      <c r="J7" s="697">
        <v>2104.3595790431691</v>
      </c>
      <c r="K7" s="697">
        <v>2234.5540125596954</v>
      </c>
      <c r="L7" s="697">
        <f>'7.1'!F10</f>
        <v>2202.7277143319202</v>
      </c>
      <c r="M7" s="253"/>
      <c r="N7" s="584"/>
      <c r="O7" s="253"/>
      <c r="P7" s="253"/>
      <c r="Q7" s="253"/>
      <c r="R7" s="253"/>
      <c r="S7" s="253"/>
      <c r="T7" s="253"/>
      <c r="U7" s="253"/>
      <c r="V7" s="253"/>
      <c r="W7" s="253"/>
      <c r="X7" s="253"/>
    </row>
    <row r="8" spans="1:24" ht="11.45" customHeight="1">
      <c r="A8" s="1717"/>
      <c r="B8" s="702">
        <v>0.41666666666666702</v>
      </c>
      <c r="C8" s="697">
        <v>2349.5470119980396</v>
      </c>
      <c r="D8" s="697">
        <v>2638.7143164624217</v>
      </c>
      <c r="E8" s="604">
        <v>2670.2773018396069</v>
      </c>
      <c r="F8" s="604">
        <v>2425.4673006680928</v>
      </c>
      <c r="G8" s="604">
        <v>2066.2190236858764</v>
      </c>
      <c r="H8" s="604">
        <v>2577.5094134241317</v>
      </c>
      <c r="I8" s="604">
        <v>2082.6473501547184</v>
      </c>
      <c r="J8" s="604">
        <v>2082.0335790431691</v>
      </c>
      <c r="K8" s="604">
        <v>2218.7000125596951</v>
      </c>
      <c r="L8" s="604">
        <f>'7.1'!F11</f>
        <v>2138.2987143319201</v>
      </c>
      <c r="M8" s="253"/>
      <c r="N8" s="584"/>
      <c r="O8" s="253"/>
      <c r="P8" s="253"/>
      <c r="Q8" s="253"/>
      <c r="R8" s="253"/>
      <c r="S8" s="253"/>
      <c r="T8" s="253"/>
      <c r="U8" s="253"/>
      <c r="V8" s="253"/>
      <c r="W8" s="253"/>
      <c r="X8" s="253"/>
    </row>
    <row r="9" spans="1:24" ht="11.45" customHeight="1">
      <c r="A9" s="1717"/>
      <c r="B9" s="702">
        <v>0.45833333333333298</v>
      </c>
      <c r="C9" s="604">
        <v>2311.1380119980399</v>
      </c>
      <c r="D9" s="604">
        <v>2536.1673164624217</v>
      </c>
      <c r="E9" s="604">
        <v>2583.9263018396077</v>
      </c>
      <c r="F9" s="604">
        <v>2376.9683006680921</v>
      </c>
      <c r="G9" s="604">
        <v>2002.5950236858764</v>
      </c>
      <c r="H9" s="604">
        <v>2509.7204134241324</v>
      </c>
      <c r="I9" s="604">
        <v>2041.0393501547185</v>
      </c>
      <c r="J9" s="604">
        <v>1964.900579043169</v>
      </c>
      <c r="K9" s="604">
        <v>2152.0570125596955</v>
      </c>
      <c r="L9" s="604">
        <f>'7.1'!F12</f>
        <v>1938.1807143319202</v>
      </c>
      <c r="M9" s="253"/>
      <c r="N9" s="584"/>
      <c r="O9" s="253"/>
      <c r="P9" s="253"/>
      <c r="Q9" s="253"/>
      <c r="R9" s="253"/>
      <c r="S9" s="253"/>
      <c r="T9" s="253"/>
      <c r="U9" s="253"/>
      <c r="V9" s="253"/>
      <c r="W9" s="253"/>
      <c r="X9" s="253"/>
    </row>
    <row r="10" spans="1:24" ht="11.45" customHeight="1">
      <c r="A10" s="1717"/>
      <c r="B10" s="702">
        <v>0.5</v>
      </c>
      <c r="C10" s="604">
        <v>2208.0520119980392</v>
      </c>
      <c r="D10" s="604">
        <v>2435.9553164624217</v>
      </c>
      <c r="E10" s="604">
        <v>2487.2373018396079</v>
      </c>
      <c r="F10" s="604">
        <v>2297.6783006680926</v>
      </c>
      <c r="G10" s="604">
        <v>1936.2900236858763</v>
      </c>
      <c r="H10" s="604">
        <v>2436.5314134241321</v>
      </c>
      <c r="I10" s="604">
        <v>1995.3263501547185</v>
      </c>
      <c r="J10" s="604">
        <v>1895.5675790431692</v>
      </c>
      <c r="K10" s="604">
        <v>2049.6330125596955</v>
      </c>
      <c r="L10" s="604">
        <f>'7.1'!F13</f>
        <v>1739.5897143319203</v>
      </c>
      <c r="M10" s="253"/>
      <c r="N10" s="584"/>
      <c r="O10" s="253"/>
      <c r="P10" s="253"/>
      <c r="Q10" s="253"/>
      <c r="R10" s="253"/>
      <c r="S10" s="253"/>
      <c r="T10" s="253"/>
      <c r="U10" s="253"/>
      <c r="V10" s="253"/>
      <c r="W10" s="253"/>
      <c r="X10" s="253"/>
    </row>
    <row r="11" spans="1:24" ht="11.45" customHeight="1">
      <c r="A11" s="1717"/>
      <c r="B11" s="702">
        <v>0.54166666666666696</v>
      </c>
      <c r="C11" s="604">
        <v>2138.2060119980392</v>
      </c>
      <c r="D11" s="604">
        <v>2334.8033164624217</v>
      </c>
      <c r="E11" s="604">
        <v>2452.1243018396076</v>
      </c>
      <c r="F11" s="604">
        <v>2249.7793006680927</v>
      </c>
      <c r="G11" s="604">
        <v>1900.0320236858763</v>
      </c>
      <c r="H11" s="604">
        <v>2386.4544134241319</v>
      </c>
      <c r="I11" s="604">
        <v>1937.6893501547183</v>
      </c>
      <c r="J11" s="604">
        <v>1797.1345790431692</v>
      </c>
      <c r="K11" s="604">
        <v>1987.2410125596957</v>
      </c>
      <c r="L11" s="604">
        <f>'7.1'!F14</f>
        <v>1696.8317143319202</v>
      </c>
      <c r="M11" s="253"/>
      <c r="N11" s="584"/>
      <c r="O11" s="253"/>
      <c r="P11" s="253"/>
      <c r="Q11" s="253"/>
      <c r="R11" s="253"/>
      <c r="S11" s="253"/>
      <c r="T11" s="253"/>
      <c r="U11" s="253"/>
      <c r="V11" s="253"/>
      <c r="W11" s="253"/>
      <c r="X11" s="253"/>
    </row>
    <row r="12" spans="1:24" ht="11.45" customHeight="1">
      <c r="A12" s="1717"/>
      <c r="B12" s="924">
        <v>0.58333333333333304</v>
      </c>
      <c r="C12" s="607">
        <v>2084.5030119980393</v>
      </c>
      <c r="D12" s="607">
        <v>2274.758316462422</v>
      </c>
      <c r="E12" s="607">
        <v>2368.342301839607</v>
      </c>
      <c r="F12" s="607">
        <v>2215.539300668092</v>
      </c>
      <c r="G12" s="607">
        <v>1866.7330236858763</v>
      </c>
      <c r="H12" s="607">
        <v>2356.5284134241319</v>
      </c>
      <c r="I12" s="607">
        <v>1907.0633501547186</v>
      </c>
      <c r="J12" s="607">
        <v>1716.307579043169</v>
      </c>
      <c r="K12" s="607">
        <v>1930.2150125596954</v>
      </c>
      <c r="L12" s="607">
        <f>'7.1'!F15</f>
        <v>1644.4407143319202</v>
      </c>
      <c r="M12" s="253"/>
      <c r="N12" s="584"/>
      <c r="O12" s="253"/>
      <c r="P12" s="253"/>
      <c r="Q12" s="253"/>
      <c r="R12" s="253"/>
      <c r="S12" s="253"/>
      <c r="T12" s="253"/>
      <c r="U12" s="253"/>
      <c r="V12" s="253"/>
      <c r="W12" s="253"/>
      <c r="X12" s="253"/>
    </row>
    <row r="13" spans="1:24" ht="11.45" customHeight="1">
      <c r="A13" s="1717"/>
      <c r="B13" s="923">
        <v>0.625</v>
      </c>
      <c r="C13" s="601">
        <v>2078.1570119980393</v>
      </c>
      <c r="D13" s="601">
        <v>2242.4393164624221</v>
      </c>
      <c r="E13" s="601">
        <v>2349.304301839607</v>
      </c>
      <c r="F13" s="601">
        <v>2186.7923006680926</v>
      </c>
      <c r="G13" s="601">
        <v>1846.3320236858763</v>
      </c>
      <c r="H13" s="601">
        <v>2318.1874134241316</v>
      </c>
      <c r="I13" s="601">
        <v>1881.3203501547184</v>
      </c>
      <c r="J13" s="601">
        <v>1684.4935790431691</v>
      </c>
      <c r="K13" s="601">
        <v>1904.2910125596957</v>
      </c>
      <c r="L13" s="604">
        <f>'7.1'!F16</f>
        <v>1609.0267143319199</v>
      </c>
      <c r="M13" s="253"/>
      <c r="N13" s="584"/>
      <c r="O13" s="253"/>
      <c r="P13" s="253"/>
      <c r="Q13" s="253"/>
      <c r="R13" s="253"/>
      <c r="S13" s="253"/>
      <c r="T13" s="253"/>
      <c r="U13" s="253"/>
      <c r="V13" s="253"/>
      <c r="W13" s="253"/>
      <c r="X13" s="253"/>
    </row>
    <row r="14" spans="1:24" ht="11.45" customHeight="1">
      <c r="A14" s="1717"/>
      <c r="B14" s="702">
        <v>0.66666666666666696</v>
      </c>
      <c r="C14" s="604">
        <v>2107.6250119980396</v>
      </c>
      <c r="D14" s="604">
        <v>2283.8203164624219</v>
      </c>
      <c r="E14" s="604">
        <v>2360.7003018396072</v>
      </c>
      <c r="F14" s="604">
        <v>2215.6543006680931</v>
      </c>
      <c r="G14" s="604">
        <v>1864.6110236858763</v>
      </c>
      <c r="H14" s="604">
        <v>2327.0314134241316</v>
      </c>
      <c r="I14" s="604">
        <v>1901.2053501547184</v>
      </c>
      <c r="J14" s="604">
        <v>1679.7315790431689</v>
      </c>
      <c r="K14" s="604">
        <v>1911.7970125596955</v>
      </c>
      <c r="L14" s="604">
        <f>'7.1'!F17</f>
        <v>1716.4027143319204</v>
      </c>
      <c r="M14" s="253"/>
      <c r="N14" s="584"/>
      <c r="O14" s="253"/>
      <c r="P14" s="253"/>
      <c r="Q14" s="253"/>
      <c r="R14" s="253"/>
      <c r="S14" s="253"/>
      <c r="T14" s="253"/>
      <c r="U14" s="253"/>
      <c r="V14" s="253"/>
      <c r="W14" s="253"/>
      <c r="X14" s="253"/>
    </row>
    <row r="15" spans="1:24" ht="11.45" customHeight="1">
      <c r="A15" s="1717"/>
      <c r="B15" s="702">
        <v>0.70833333333333304</v>
      </c>
      <c r="C15" s="604">
        <v>2152.2500119980396</v>
      </c>
      <c r="D15" s="604">
        <v>2353.6263164624215</v>
      </c>
      <c r="E15" s="604">
        <v>2427.5773018396076</v>
      </c>
      <c r="F15" s="604">
        <v>2244.9323006680929</v>
      </c>
      <c r="G15" s="604">
        <v>1920.5780236858766</v>
      </c>
      <c r="H15" s="604">
        <v>2358.6744134241321</v>
      </c>
      <c r="I15" s="604">
        <v>1947.1073501547185</v>
      </c>
      <c r="J15" s="604">
        <v>1731.5215790431691</v>
      </c>
      <c r="K15" s="604">
        <v>1967.8990125596954</v>
      </c>
      <c r="L15" s="604">
        <f>'7.1'!F18</f>
        <v>1796.5427143319207</v>
      </c>
      <c r="M15" s="253"/>
      <c r="N15" s="584"/>
      <c r="O15" s="253"/>
      <c r="P15" s="253"/>
      <c r="Q15" s="253"/>
      <c r="R15" s="253"/>
      <c r="S15" s="253"/>
      <c r="T15" s="253"/>
      <c r="U15" s="253"/>
      <c r="V15" s="253"/>
      <c r="W15" s="253"/>
      <c r="X15" s="253"/>
    </row>
    <row r="16" spans="1:24" ht="11.45" customHeight="1">
      <c r="A16" s="1717"/>
      <c r="B16" s="702">
        <v>0.75</v>
      </c>
      <c r="C16" s="604">
        <v>2187.2840119980392</v>
      </c>
      <c r="D16" s="604">
        <v>2422.0823164624221</v>
      </c>
      <c r="E16" s="604">
        <v>2417.7273018396072</v>
      </c>
      <c r="F16" s="604">
        <v>2265.2783006680925</v>
      </c>
      <c r="G16" s="604">
        <v>1954.9770236858765</v>
      </c>
      <c r="H16" s="604">
        <v>2399.9404134241322</v>
      </c>
      <c r="I16" s="604">
        <v>1970.2023501547185</v>
      </c>
      <c r="J16" s="604">
        <v>1793.8865790431689</v>
      </c>
      <c r="K16" s="604">
        <v>2011.6240125596958</v>
      </c>
      <c r="L16" s="604">
        <f>'7.1'!F19</f>
        <v>1888.7577143319199</v>
      </c>
      <c r="M16" s="253"/>
      <c r="N16" s="584"/>
      <c r="O16" s="253"/>
      <c r="P16" s="253"/>
      <c r="Q16" s="253"/>
      <c r="R16" s="253"/>
      <c r="S16" s="253"/>
      <c r="T16" s="253"/>
      <c r="U16" s="253"/>
      <c r="V16" s="253"/>
      <c r="W16" s="253"/>
      <c r="X16" s="253"/>
    </row>
    <row r="17" spans="1:24" ht="11.45" customHeight="1">
      <c r="A17" s="1717"/>
      <c r="B17" s="702">
        <v>0.79166666666666696</v>
      </c>
      <c r="C17" s="604">
        <v>2200.0360119980396</v>
      </c>
      <c r="D17" s="604">
        <v>2428.184316462422</v>
      </c>
      <c r="E17" s="604">
        <v>2505.7143018396073</v>
      </c>
      <c r="F17" s="604">
        <v>2257.1453006680931</v>
      </c>
      <c r="G17" s="604">
        <v>1960.5930236858765</v>
      </c>
      <c r="H17" s="604">
        <v>2405.497413424132</v>
      </c>
      <c r="I17" s="604">
        <v>1977.5503501547187</v>
      </c>
      <c r="J17" s="604">
        <v>1817.6375790431689</v>
      </c>
      <c r="K17" s="604">
        <v>2036.1460125596955</v>
      </c>
      <c r="L17" s="604">
        <f>'7.1'!F20</f>
        <v>1920.6387143319205</v>
      </c>
      <c r="M17" s="253"/>
      <c r="N17" s="584"/>
      <c r="O17" s="253"/>
      <c r="P17" s="253"/>
      <c r="Q17" s="253"/>
      <c r="R17" s="253"/>
      <c r="S17" s="253"/>
      <c r="T17" s="253"/>
      <c r="U17" s="253"/>
      <c r="V17" s="253"/>
      <c r="W17" s="253"/>
      <c r="X17" s="253"/>
    </row>
    <row r="18" spans="1:24" ht="11.45" customHeight="1">
      <c r="A18" s="1717"/>
      <c r="B18" s="702">
        <v>0.83333333333333304</v>
      </c>
      <c r="C18" s="604">
        <v>2210.9910119980395</v>
      </c>
      <c r="D18" s="604">
        <v>2437.1683164624214</v>
      </c>
      <c r="E18" s="604">
        <v>2491.3843018396069</v>
      </c>
      <c r="F18" s="604">
        <v>2248.4173006680926</v>
      </c>
      <c r="G18" s="604">
        <v>1954.5760236858764</v>
      </c>
      <c r="H18" s="604">
        <v>2405.2694134241324</v>
      </c>
      <c r="I18" s="604">
        <v>1984.6193501547184</v>
      </c>
      <c r="J18" s="604">
        <v>1827.6195790431691</v>
      </c>
      <c r="K18" s="604">
        <v>2051.0740125596958</v>
      </c>
      <c r="L18" s="604">
        <f>'7.1'!F21</f>
        <v>1932.6157143319199</v>
      </c>
      <c r="M18" s="253"/>
      <c r="N18" s="584"/>
      <c r="O18" s="253"/>
      <c r="P18" s="253"/>
      <c r="Q18" s="253"/>
      <c r="R18" s="253"/>
      <c r="S18" s="253"/>
      <c r="T18" s="253"/>
      <c r="U18" s="253"/>
      <c r="V18" s="253"/>
      <c r="W18" s="253"/>
      <c r="X18" s="253"/>
    </row>
    <row r="19" spans="1:24" ht="11.45" customHeight="1">
      <c r="A19" s="1717"/>
      <c r="B19" s="702">
        <v>0.875</v>
      </c>
      <c r="C19" s="604">
        <v>2181.6590119980392</v>
      </c>
      <c r="D19" s="604">
        <v>2420.5483164624216</v>
      </c>
      <c r="E19" s="604">
        <v>2368.6753018396071</v>
      </c>
      <c r="F19" s="604">
        <v>2212.6813006680923</v>
      </c>
      <c r="G19" s="604">
        <v>1919.8670236858763</v>
      </c>
      <c r="H19" s="604">
        <v>2382.5424134241316</v>
      </c>
      <c r="I19" s="604">
        <v>1960.8023501547189</v>
      </c>
      <c r="J19" s="604">
        <v>1806.8105790431694</v>
      </c>
      <c r="K19" s="604">
        <v>2034.3420125596954</v>
      </c>
      <c r="L19" s="604">
        <f>'7.1'!F22</f>
        <v>1904.9657143319205</v>
      </c>
      <c r="M19" s="253"/>
      <c r="N19" s="584"/>
      <c r="O19" s="253"/>
      <c r="P19" s="253"/>
      <c r="Q19" s="253"/>
      <c r="R19" s="253"/>
      <c r="S19" s="253"/>
      <c r="T19" s="253"/>
      <c r="U19" s="253"/>
      <c r="V19" s="253"/>
      <c r="W19" s="253"/>
      <c r="X19" s="253"/>
    </row>
    <row r="20" spans="1:24" ht="11.45" customHeight="1">
      <c r="A20" s="1717"/>
      <c r="B20" s="924">
        <v>0.91666666666666696</v>
      </c>
      <c r="C20" s="607">
        <v>2085.1040119980398</v>
      </c>
      <c r="D20" s="607">
        <v>2329.7683164624218</v>
      </c>
      <c r="E20" s="607">
        <v>2285.6313018396072</v>
      </c>
      <c r="F20" s="607">
        <v>2087.2173006680928</v>
      </c>
      <c r="G20" s="607">
        <v>1813.7950236858765</v>
      </c>
      <c r="H20" s="607">
        <v>2290.2484134241317</v>
      </c>
      <c r="I20" s="607">
        <v>1874.7333501547184</v>
      </c>
      <c r="J20" s="607">
        <v>1737.9415790431688</v>
      </c>
      <c r="K20" s="607">
        <v>1969.4220125596953</v>
      </c>
      <c r="L20" s="607">
        <f>'7.1'!F23</f>
        <v>1794.1087143319201</v>
      </c>
      <c r="M20" s="253"/>
      <c r="N20" s="584"/>
      <c r="O20" s="253"/>
      <c r="P20" s="253"/>
      <c r="Q20" s="253"/>
      <c r="R20" s="253"/>
      <c r="S20" s="253"/>
      <c r="T20" s="253"/>
      <c r="U20" s="253"/>
      <c r="V20" s="253"/>
      <c r="W20" s="253"/>
      <c r="X20" s="253"/>
    </row>
    <row r="21" spans="1:24" ht="11.45" customHeight="1">
      <c r="A21" s="1717"/>
      <c r="B21" s="702">
        <v>0.95833333333333304</v>
      </c>
      <c r="C21" s="604">
        <v>1915.8120119980395</v>
      </c>
      <c r="D21" s="604">
        <v>2138.4973164624221</v>
      </c>
      <c r="E21" s="604">
        <v>2112.6863018396079</v>
      </c>
      <c r="F21" s="604">
        <v>1880.4143006680929</v>
      </c>
      <c r="G21" s="604">
        <v>1666.4400236858764</v>
      </c>
      <c r="H21" s="604">
        <v>2109.3494134241319</v>
      </c>
      <c r="I21" s="604">
        <v>1710.6493501547184</v>
      </c>
      <c r="J21" s="604">
        <v>1634.1465790431689</v>
      </c>
      <c r="K21" s="604">
        <v>1850.1750125596955</v>
      </c>
      <c r="L21" s="604">
        <f>'7.1'!F24</f>
        <v>1616.0857143319204</v>
      </c>
      <c r="M21" s="253"/>
      <c r="N21" s="584"/>
      <c r="O21" s="253"/>
      <c r="P21" s="253"/>
      <c r="Q21" s="253"/>
      <c r="R21" s="253"/>
      <c r="S21" s="253"/>
      <c r="T21" s="253"/>
      <c r="U21" s="253"/>
      <c r="V21" s="253"/>
      <c r="W21" s="253"/>
      <c r="X21" s="253"/>
    </row>
    <row r="22" spans="1:24" ht="11.45" customHeight="1">
      <c r="A22" s="1717"/>
      <c r="B22" s="702">
        <v>1</v>
      </c>
      <c r="C22" s="604">
        <v>1781.6290119980392</v>
      </c>
      <c r="D22" s="604">
        <v>1995.1463164624222</v>
      </c>
      <c r="E22" s="604">
        <v>1929.6453018396076</v>
      </c>
      <c r="F22" s="604">
        <v>1733.1783006680926</v>
      </c>
      <c r="G22" s="604">
        <v>1508.2010236858764</v>
      </c>
      <c r="H22" s="604">
        <v>1964.4714134241322</v>
      </c>
      <c r="I22" s="604">
        <v>1549.5513501547184</v>
      </c>
      <c r="J22" s="604">
        <v>1555.083579043169</v>
      </c>
      <c r="K22" s="604">
        <v>1648.7840125596949</v>
      </c>
      <c r="L22" s="604">
        <f>'7.1'!F25</f>
        <v>1495.5427143319203</v>
      </c>
      <c r="M22" s="253"/>
      <c r="N22" s="584"/>
      <c r="O22" s="253"/>
      <c r="P22" s="253"/>
      <c r="Q22" s="253"/>
      <c r="R22" s="253"/>
      <c r="S22" s="253"/>
      <c r="T22" s="253"/>
      <c r="U22" s="253"/>
      <c r="V22" s="253"/>
      <c r="W22" s="253"/>
      <c r="X22" s="253"/>
    </row>
    <row r="23" spans="1:24" ht="11.45" customHeight="1">
      <c r="A23" s="1717"/>
      <c r="B23" s="702">
        <v>1.0416666666666701</v>
      </c>
      <c r="C23" s="604">
        <v>1665.4260119980393</v>
      </c>
      <c r="D23" s="604">
        <v>1895.9083164624219</v>
      </c>
      <c r="E23" s="698">
        <v>1884.2693018396076</v>
      </c>
      <c r="F23" s="698">
        <v>1640.9033006680925</v>
      </c>
      <c r="G23" s="604">
        <v>1443.7620236858763</v>
      </c>
      <c r="H23" s="698">
        <v>1907.1094134241318</v>
      </c>
      <c r="I23" s="604">
        <v>1435.3983501547186</v>
      </c>
      <c r="J23" s="604">
        <v>1403.1405790431691</v>
      </c>
      <c r="K23" s="698">
        <v>1509.7950125596956</v>
      </c>
      <c r="L23" s="604">
        <f>'7.1'!F26</f>
        <v>1324.4817143319203</v>
      </c>
      <c r="M23" s="253"/>
      <c r="N23" s="584"/>
      <c r="O23" s="253"/>
      <c r="P23" s="253"/>
      <c r="Q23" s="253"/>
      <c r="R23" s="253"/>
      <c r="S23" s="253"/>
      <c r="T23" s="253"/>
      <c r="U23" s="253"/>
      <c r="V23" s="253"/>
      <c r="W23" s="253"/>
      <c r="X23" s="253"/>
    </row>
    <row r="24" spans="1:24" ht="11.45" customHeight="1">
      <c r="A24" s="1717"/>
      <c r="B24" s="702">
        <v>1.0833333333333299</v>
      </c>
      <c r="C24" s="698">
        <v>1652.9030119980393</v>
      </c>
      <c r="D24" s="698">
        <v>1886.3903164624217</v>
      </c>
      <c r="E24" s="604">
        <v>1890.7623018396071</v>
      </c>
      <c r="F24" s="604">
        <v>1650.7973006680925</v>
      </c>
      <c r="G24" s="698">
        <v>1436.1510236858765</v>
      </c>
      <c r="H24" s="604">
        <v>1912.5774134241315</v>
      </c>
      <c r="I24" s="698">
        <v>1395.1903501547185</v>
      </c>
      <c r="J24" s="698">
        <v>1328.279579043169</v>
      </c>
      <c r="K24" s="604">
        <v>1521.7120125596955</v>
      </c>
      <c r="L24" s="698">
        <f>'7.1'!F27</f>
        <v>1321.6927143319201</v>
      </c>
      <c r="M24" s="253"/>
      <c r="N24" s="584"/>
      <c r="O24" s="253"/>
      <c r="P24" s="253"/>
      <c r="Q24" s="253"/>
      <c r="R24" s="253"/>
      <c r="S24" s="253"/>
      <c r="T24" s="253"/>
      <c r="U24" s="253"/>
      <c r="V24" s="253"/>
      <c r="W24" s="253"/>
      <c r="X24" s="253"/>
    </row>
    <row r="25" spans="1:24" ht="11.45" customHeight="1">
      <c r="A25" s="1717"/>
      <c r="B25" s="702">
        <v>1.125</v>
      </c>
      <c r="C25" s="604">
        <v>1660.9950119980394</v>
      </c>
      <c r="D25" s="604">
        <v>1901.8053164624221</v>
      </c>
      <c r="E25" s="604">
        <v>1923.1903018396076</v>
      </c>
      <c r="F25" s="604">
        <v>1686.8763006680929</v>
      </c>
      <c r="G25" s="604">
        <v>1452.7270236858762</v>
      </c>
      <c r="H25" s="604">
        <v>1947.5604134241316</v>
      </c>
      <c r="I25" s="604">
        <v>1410.1223501547181</v>
      </c>
      <c r="J25" s="604">
        <v>1332.4655790431693</v>
      </c>
      <c r="K25" s="604">
        <v>1534.8680125596954</v>
      </c>
      <c r="L25" s="604">
        <f>'7.1'!F28</f>
        <v>1335.3107143319201</v>
      </c>
      <c r="M25" s="253"/>
      <c r="N25" s="584"/>
      <c r="O25" s="253"/>
      <c r="P25" s="253"/>
      <c r="Q25" s="253"/>
      <c r="R25" s="253"/>
      <c r="S25" s="253"/>
      <c r="T25" s="253"/>
      <c r="U25" s="253"/>
      <c r="V25" s="253"/>
      <c r="W25" s="253"/>
      <c r="X25" s="253"/>
    </row>
    <row r="26" spans="1:24" ht="11.45" customHeight="1">
      <c r="A26" s="1717"/>
      <c r="B26" s="702">
        <v>1.1666666666666701</v>
      </c>
      <c r="C26" s="604">
        <v>1684.3140119980392</v>
      </c>
      <c r="D26" s="604">
        <v>1955.702316462422</v>
      </c>
      <c r="E26" s="604">
        <v>1976.4903018396071</v>
      </c>
      <c r="F26" s="604">
        <v>1755.2353006680926</v>
      </c>
      <c r="G26" s="604">
        <v>1498.5350236858762</v>
      </c>
      <c r="H26" s="604">
        <v>2014.181413424132</v>
      </c>
      <c r="I26" s="604">
        <v>1473.1783501547181</v>
      </c>
      <c r="J26" s="604">
        <v>1365.8875790431691</v>
      </c>
      <c r="K26" s="604">
        <v>1568.7020125596955</v>
      </c>
      <c r="L26" s="604">
        <f>'7.1'!F29</f>
        <v>1376.5967143319203</v>
      </c>
      <c r="M26" s="253"/>
      <c r="N26" s="584"/>
      <c r="O26" s="253"/>
      <c r="P26" s="253"/>
      <c r="Q26" s="253"/>
      <c r="R26" s="253"/>
      <c r="S26" s="253"/>
      <c r="T26" s="253"/>
      <c r="U26" s="253"/>
      <c r="V26" s="253"/>
      <c r="W26" s="253"/>
      <c r="X26" s="253"/>
    </row>
    <row r="27" spans="1:24" ht="11.45" customHeight="1">
      <c r="A27" s="1717"/>
      <c r="B27" s="702">
        <v>1.2083333333333299</v>
      </c>
      <c r="C27" s="604">
        <v>1773.4780119980392</v>
      </c>
      <c r="D27" s="604">
        <v>2078.240316462422</v>
      </c>
      <c r="E27" s="604">
        <v>2084.5113018396073</v>
      </c>
      <c r="F27" s="604">
        <v>1872.4783006680927</v>
      </c>
      <c r="G27" s="604">
        <v>1615.4220236858764</v>
      </c>
      <c r="H27" s="604">
        <v>2137.8074134241319</v>
      </c>
      <c r="I27" s="604">
        <v>1589.7693501547183</v>
      </c>
      <c r="J27" s="604">
        <v>1445.4245790431692</v>
      </c>
      <c r="K27" s="604">
        <v>1672.2760125596956</v>
      </c>
      <c r="L27" s="604">
        <f>'7.1'!F30</f>
        <v>1461.3517143319202</v>
      </c>
      <c r="M27" s="253"/>
      <c r="N27" s="584"/>
      <c r="O27" s="253"/>
      <c r="P27" s="253"/>
      <c r="Q27" s="253"/>
      <c r="R27" s="253"/>
      <c r="S27" s="253"/>
      <c r="T27" s="253"/>
      <c r="U27" s="253"/>
      <c r="V27" s="253"/>
      <c r="W27" s="253"/>
      <c r="X27" s="253"/>
    </row>
    <row r="28" spans="1:24" ht="11.45" customHeight="1">
      <c r="A28" s="1717"/>
      <c r="B28" s="924">
        <v>1.25</v>
      </c>
      <c r="C28" s="607">
        <v>1977.3327462969796</v>
      </c>
      <c r="D28" s="607">
        <v>2311.6453164624218</v>
      </c>
      <c r="E28" s="607">
        <v>2313.5433018396079</v>
      </c>
      <c r="F28" s="607">
        <v>2115.2913006680928</v>
      </c>
      <c r="G28" s="607">
        <v>1850.8520236858765</v>
      </c>
      <c r="H28" s="607">
        <v>2336.776413424132</v>
      </c>
      <c r="I28" s="607">
        <v>1837.0963501547183</v>
      </c>
      <c r="J28" s="607">
        <v>1707.0145790431691</v>
      </c>
      <c r="K28" s="607">
        <v>1924.9940125596954</v>
      </c>
      <c r="L28" s="604">
        <f>'7.1'!F31</f>
        <v>1761.8977143319203</v>
      </c>
      <c r="M28" s="253"/>
      <c r="N28" s="584"/>
      <c r="O28" s="253"/>
      <c r="P28" s="253"/>
      <c r="Q28" s="253"/>
      <c r="R28" s="253"/>
      <c r="S28" s="253"/>
      <c r="T28" s="253"/>
      <c r="U28" s="253"/>
      <c r="V28" s="253"/>
      <c r="W28" s="253"/>
      <c r="X28" s="253"/>
    </row>
    <row r="29" spans="1:24" ht="11.45" customHeight="1">
      <c r="A29" s="1718"/>
      <c r="B29" s="699" t="s">
        <v>237</v>
      </c>
      <c r="C29" s="901">
        <f t="shared" ref="C29:K29" si="0">SUM(C5:C28)</f>
        <v>49288.89302225189</v>
      </c>
      <c r="D29" s="901">
        <f t="shared" si="0"/>
        <v>54886.108595098136</v>
      </c>
      <c r="E29" s="901">
        <f t="shared" si="0"/>
        <v>55898.598244150569</v>
      </c>
      <c r="F29" s="901">
        <f t="shared" si="0"/>
        <v>50803.541216034224</v>
      </c>
      <c r="G29" s="901">
        <f t="shared" si="0"/>
        <v>43782.719568461034</v>
      </c>
      <c r="H29" s="901">
        <f t="shared" si="0"/>
        <v>55065.441922179154</v>
      </c>
      <c r="I29" s="901">
        <f t="shared" si="0"/>
        <v>44045.334403713241</v>
      </c>
      <c r="J29" s="901">
        <f t="shared" si="0"/>
        <v>41449.790897036059</v>
      </c>
      <c r="K29" s="901">
        <f t="shared" si="0"/>
        <v>45945.931301432698</v>
      </c>
      <c r="L29" s="901">
        <f>SUM(L5:L28)</f>
        <v>41847.308143966089</v>
      </c>
      <c r="M29" s="253"/>
      <c r="N29" s="253"/>
      <c r="O29" s="252"/>
      <c r="P29" s="252"/>
      <c r="Q29" s="253"/>
      <c r="R29" s="253"/>
      <c r="S29" s="253"/>
    </row>
    <row r="30" spans="1:24" ht="11.45" customHeight="1">
      <c r="A30" s="1713" t="s">
        <v>228</v>
      </c>
      <c r="B30" s="1713"/>
      <c r="C30" s="705">
        <f t="shared" ref="C30:K30" si="1">MAX(C5:C28)</f>
        <v>2349.5470119980396</v>
      </c>
      <c r="D30" s="705">
        <f t="shared" si="1"/>
        <v>2638.7143164624217</v>
      </c>
      <c r="E30" s="705">
        <f t="shared" si="1"/>
        <v>2726.900301839607</v>
      </c>
      <c r="F30" s="705">
        <f t="shared" si="1"/>
        <v>2426.2663006680923</v>
      </c>
      <c r="G30" s="705">
        <f t="shared" si="1"/>
        <v>2143.1190236858765</v>
      </c>
      <c r="H30" s="705">
        <f t="shared" si="1"/>
        <v>2582.3774134241321</v>
      </c>
      <c r="I30" s="705">
        <f t="shared" si="1"/>
        <v>2107.0183501547185</v>
      </c>
      <c r="J30" s="705">
        <f t="shared" si="1"/>
        <v>2104.3595790431691</v>
      </c>
      <c r="K30" s="705">
        <f t="shared" si="1"/>
        <v>2234.5540125596954</v>
      </c>
      <c r="L30" s="705">
        <f>MAX(L5:L28)</f>
        <v>2202.7277143319202</v>
      </c>
      <c r="O30" s="252"/>
      <c r="P30" s="252"/>
      <c r="R30" s="253"/>
    </row>
    <row r="31" spans="1:24" ht="11.45" customHeight="1">
      <c r="A31" s="1714" t="s">
        <v>229</v>
      </c>
      <c r="B31" s="1714"/>
      <c r="C31" s="700">
        <f t="shared" ref="C31:K31" si="2">MIN(C5:C28)</f>
        <v>1652.9030119980393</v>
      </c>
      <c r="D31" s="700">
        <f t="shared" si="2"/>
        <v>1886.3903164624217</v>
      </c>
      <c r="E31" s="700">
        <f t="shared" si="2"/>
        <v>1884.2693018396076</v>
      </c>
      <c r="F31" s="700">
        <f t="shared" si="2"/>
        <v>1640.9033006680925</v>
      </c>
      <c r="G31" s="700">
        <f t="shared" si="2"/>
        <v>1436.1510236858765</v>
      </c>
      <c r="H31" s="700">
        <f t="shared" si="2"/>
        <v>1907.1094134241318</v>
      </c>
      <c r="I31" s="700">
        <f t="shared" si="2"/>
        <v>1395.1903501547185</v>
      </c>
      <c r="J31" s="700">
        <f t="shared" si="2"/>
        <v>1328.279579043169</v>
      </c>
      <c r="K31" s="700">
        <f t="shared" si="2"/>
        <v>1509.7950125596956</v>
      </c>
      <c r="L31" s="700">
        <f>MIN(L5:L28)</f>
        <v>1321.6927143319201</v>
      </c>
      <c r="O31" s="252"/>
      <c r="P31" s="252"/>
      <c r="R31" s="253"/>
    </row>
    <row r="32" spans="1:24" ht="9.9499999999999993" customHeight="1">
      <c r="A32" s="701"/>
      <c r="B32" s="702"/>
      <c r="C32" s="703"/>
      <c r="D32" s="703"/>
      <c r="E32" s="703"/>
      <c r="F32" s="703"/>
      <c r="G32" s="703"/>
      <c r="H32" s="703"/>
      <c r="I32" s="703"/>
      <c r="J32" s="703"/>
      <c r="K32" s="703"/>
      <c r="L32" s="703"/>
      <c r="O32" s="252"/>
      <c r="P32" s="252"/>
    </row>
    <row r="33" spans="1:17" ht="11.45" customHeight="1">
      <c r="A33" s="1711" t="s">
        <v>142</v>
      </c>
      <c r="B33" s="923">
        <v>0.29166666666666669</v>
      </c>
      <c r="C33" s="601">
        <v>23478.139575631645</v>
      </c>
      <c r="D33" s="601">
        <v>26184.565835779566</v>
      </c>
      <c r="E33" s="601">
        <v>27640.519581221317</v>
      </c>
      <c r="F33" s="601">
        <v>25079.59785983467</v>
      </c>
      <c r="G33" s="601">
        <v>21504.074012570683</v>
      </c>
      <c r="H33" s="601">
        <v>26235.058011505949</v>
      </c>
      <c r="I33" s="601">
        <v>21195.972888752694</v>
      </c>
      <c r="J33" s="601">
        <v>21348.482060052087</v>
      </c>
      <c r="K33" s="601">
        <v>22666.203111167983</v>
      </c>
      <c r="L33" s="601">
        <f>'7.1'!K8</f>
        <v>22065.886059109846</v>
      </c>
      <c r="O33" s="252"/>
      <c r="P33" s="252"/>
    </row>
    <row r="34" spans="1:17" ht="11.45" customHeight="1">
      <c r="A34" s="1712"/>
      <c r="B34" s="702">
        <v>0.33333333333333298</v>
      </c>
      <c r="C34" s="604">
        <v>24900.073323844281</v>
      </c>
      <c r="D34" s="604">
        <v>27166.94962977957</v>
      </c>
      <c r="E34" s="604">
        <v>28761.335546385391</v>
      </c>
      <c r="F34" s="604">
        <v>25802.583209834673</v>
      </c>
      <c r="G34" s="697">
        <v>22977.231440570686</v>
      </c>
      <c r="H34" s="604">
        <v>27172.337095505951</v>
      </c>
      <c r="I34" s="604">
        <v>22344.50700575269</v>
      </c>
      <c r="J34" s="604">
        <v>22264.116108052087</v>
      </c>
      <c r="K34" s="604">
        <v>23722.825625646317</v>
      </c>
      <c r="L34" s="604">
        <f>'7.1'!K9</f>
        <v>23835.898833109841</v>
      </c>
      <c r="O34" s="252"/>
      <c r="P34" s="255"/>
    </row>
    <row r="35" spans="1:17" ht="11.45" customHeight="1">
      <c r="A35" s="1712"/>
      <c r="B35" s="702">
        <v>0.375</v>
      </c>
      <c r="C35" s="604">
        <v>25026.028534198285</v>
      </c>
      <c r="D35" s="604">
        <v>27626.826953779568</v>
      </c>
      <c r="E35" s="697">
        <v>29083.726557086287</v>
      </c>
      <c r="F35" s="697">
        <v>25942.769669834674</v>
      </c>
      <c r="G35" s="604">
        <v>22666.445650570688</v>
      </c>
      <c r="H35" s="697">
        <v>27596.970016505955</v>
      </c>
      <c r="I35" s="697">
        <v>22505.256582752689</v>
      </c>
      <c r="J35" s="697">
        <v>22709.013444052089</v>
      </c>
      <c r="K35" s="697">
        <v>24357.64978041924</v>
      </c>
      <c r="L35" s="697">
        <f>'7.1'!K10</f>
        <v>23903.536764109849</v>
      </c>
      <c r="O35" s="254"/>
      <c r="P35" s="254"/>
      <c r="Q35" s="21"/>
    </row>
    <row r="36" spans="1:17" ht="11.45" customHeight="1">
      <c r="A36" s="1712"/>
      <c r="B36" s="702">
        <v>0.41666666666666702</v>
      </c>
      <c r="C36" s="697">
        <v>25059.023722618178</v>
      </c>
      <c r="D36" s="697">
        <v>28171.296493779566</v>
      </c>
      <c r="E36" s="604">
        <v>28479.87263305586</v>
      </c>
      <c r="F36" s="604">
        <v>25929.390606834673</v>
      </c>
      <c r="G36" s="604">
        <v>22009.719316570681</v>
      </c>
      <c r="H36" s="604">
        <v>27542.895620505955</v>
      </c>
      <c r="I36" s="604">
        <v>22244.680698752687</v>
      </c>
      <c r="J36" s="604">
        <v>22532.43521605209</v>
      </c>
      <c r="K36" s="604">
        <v>24184.998931945513</v>
      </c>
      <c r="L36" s="604">
        <f>'7.1'!K11</f>
        <v>23205.347614109844</v>
      </c>
      <c r="O36" s="252"/>
      <c r="P36" s="252"/>
    </row>
    <row r="37" spans="1:17" ht="11.45" customHeight="1">
      <c r="A37" s="1712"/>
      <c r="B37" s="702">
        <v>0.45833333333333298</v>
      </c>
      <c r="C37" s="604">
        <v>24648.795421492523</v>
      </c>
      <c r="D37" s="604">
        <v>27076.159659779565</v>
      </c>
      <c r="E37" s="604">
        <v>27558.681909699972</v>
      </c>
      <c r="F37" s="604">
        <v>25412.341273834671</v>
      </c>
      <c r="G37" s="604">
        <v>21322.506860570684</v>
      </c>
      <c r="H37" s="604">
        <v>26819.009421505951</v>
      </c>
      <c r="I37" s="604">
        <v>21799.736891752684</v>
      </c>
      <c r="J37" s="604">
        <v>21301.645538052086</v>
      </c>
      <c r="K37" s="604">
        <v>23457.486399529524</v>
      </c>
      <c r="L37" s="604">
        <f>'7.1'!K12</f>
        <v>21030.388400109841</v>
      </c>
      <c r="O37" s="252"/>
      <c r="P37" s="252"/>
    </row>
    <row r="38" spans="1:17" ht="11.45" customHeight="1">
      <c r="A38" s="1712"/>
      <c r="B38" s="702">
        <v>0.5</v>
      </c>
      <c r="C38" s="604">
        <v>23547.992291357779</v>
      </c>
      <c r="D38" s="604">
        <v>26005.188849779566</v>
      </c>
      <c r="E38" s="604">
        <v>26527.14239962443</v>
      </c>
      <c r="F38" s="604">
        <v>24565.015977834672</v>
      </c>
      <c r="G38" s="604">
        <v>20618.972051570683</v>
      </c>
      <c r="H38" s="604">
        <v>26035.843061505948</v>
      </c>
      <c r="I38" s="604">
        <v>21311.44697675269</v>
      </c>
      <c r="J38" s="604">
        <v>20575.015504052084</v>
      </c>
      <c r="K38" s="604">
        <v>22338.181837751807</v>
      </c>
      <c r="L38" s="604">
        <f>'7.1'!K13</f>
        <v>18867.633734109848</v>
      </c>
    </row>
    <row r="39" spans="1:17" ht="11.45" customHeight="1">
      <c r="A39" s="1712"/>
      <c r="B39" s="702">
        <v>0.54166666666666696</v>
      </c>
      <c r="C39" s="604">
        <v>22802.59622884318</v>
      </c>
      <c r="D39" s="604">
        <v>24925.715650779566</v>
      </c>
      <c r="E39" s="604">
        <v>26153.79974725399</v>
      </c>
      <c r="F39" s="604">
        <v>24048.561186834668</v>
      </c>
      <c r="G39" s="604">
        <v>20228.161005570684</v>
      </c>
      <c r="H39" s="604">
        <v>25499.888805505951</v>
      </c>
      <c r="I39" s="604">
        <v>20695.880252752693</v>
      </c>
      <c r="J39" s="604">
        <v>19540.380509052087</v>
      </c>
      <c r="K39" s="604">
        <v>21656.77063161528</v>
      </c>
      <c r="L39" s="604">
        <f>'7.1'!K14</f>
        <v>18406.561169109846</v>
      </c>
    </row>
    <row r="40" spans="1:17" ht="11.45" customHeight="1">
      <c r="A40" s="1712"/>
      <c r="B40" s="924">
        <v>0.58333333333333304</v>
      </c>
      <c r="C40" s="607">
        <v>22229.839457419126</v>
      </c>
      <c r="D40" s="607">
        <v>24284.284614779568</v>
      </c>
      <c r="E40" s="607">
        <v>25259.70306706944</v>
      </c>
      <c r="F40" s="607">
        <v>23680.224947834668</v>
      </c>
      <c r="G40" s="607">
        <v>19880.608777570684</v>
      </c>
      <c r="H40" s="607">
        <v>25178.909599505951</v>
      </c>
      <c r="I40" s="607">
        <v>20368.927650752688</v>
      </c>
      <c r="J40" s="607">
        <v>18686.03444505209</v>
      </c>
      <c r="K40" s="607">
        <v>21033.968097545454</v>
      </c>
      <c r="L40" s="607">
        <f>'7.1'!K15</f>
        <v>17838.327349109841</v>
      </c>
    </row>
    <row r="41" spans="1:17" ht="11.45" customHeight="1">
      <c r="A41" s="1712"/>
      <c r="B41" s="923">
        <v>0.625</v>
      </c>
      <c r="C41" s="601">
        <v>22162.231810354926</v>
      </c>
      <c r="D41" s="601">
        <v>23938.892584779569</v>
      </c>
      <c r="E41" s="601">
        <v>25055.573584802762</v>
      </c>
      <c r="F41" s="601">
        <v>23373.962599834675</v>
      </c>
      <c r="G41" s="601">
        <v>19669.040368570681</v>
      </c>
      <c r="H41" s="601">
        <v>24768.530850505944</v>
      </c>
      <c r="I41" s="601">
        <v>20097.208940752695</v>
      </c>
      <c r="J41" s="601">
        <v>18346.518061052087</v>
      </c>
      <c r="K41" s="601">
        <v>20751.224006101635</v>
      </c>
      <c r="L41" s="604">
        <f>'7.1'!K16</f>
        <v>17458.760423109845</v>
      </c>
    </row>
    <row r="42" spans="1:17" ht="11.45" customHeight="1">
      <c r="A42" s="1712"/>
      <c r="B42" s="702">
        <v>0.66666666666666696</v>
      </c>
      <c r="C42" s="604">
        <v>22476.358523062405</v>
      </c>
      <c r="D42" s="604">
        <v>24380.650299779569</v>
      </c>
      <c r="E42" s="604">
        <v>25178.529644050683</v>
      </c>
      <c r="F42" s="604">
        <v>23684.09418583467</v>
      </c>
      <c r="G42" s="604">
        <v>19860.962934570685</v>
      </c>
      <c r="H42" s="604">
        <v>24864.281561505952</v>
      </c>
      <c r="I42" s="604">
        <v>20309.983582752688</v>
      </c>
      <c r="J42" s="604">
        <v>18294.495557052087</v>
      </c>
      <c r="K42" s="604">
        <v>20834.429467645579</v>
      </c>
      <c r="L42" s="604">
        <f>'7.1'!K17</f>
        <v>18637.480123109846</v>
      </c>
    </row>
    <row r="43" spans="1:17" ht="11.45" customHeight="1">
      <c r="A43" s="1712"/>
      <c r="B43" s="702">
        <v>0.70833333333333304</v>
      </c>
      <c r="C43" s="604">
        <v>22952.213278560539</v>
      </c>
      <c r="D43" s="604">
        <v>25126.268493779568</v>
      </c>
      <c r="E43" s="604">
        <v>25891.637818205221</v>
      </c>
      <c r="F43" s="604">
        <v>23999.143515834672</v>
      </c>
      <c r="G43" s="604">
        <v>20454.95733157068</v>
      </c>
      <c r="H43" s="604">
        <v>25201.637000505954</v>
      </c>
      <c r="I43" s="604">
        <v>20804.163973752697</v>
      </c>
      <c r="J43" s="604">
        <v>18831.648778052087</v>
      </c>
      <c r="K43" s="604">
        <v>21447.115832084408</v>
      </c>
      <c r="L43" s="604">
        <f>'7.1'!K18</f>
        <v>19519.456839109847</v>
      </c>
    </row>
    <row r="44" spans="1:17" ht="11.45" customHeight="1">
      <c r="A44" s="1712"/>
      <c r="B44" s="702">
        <v>0.75</v>
      </c>
      <c r="C44" s="604">
        <v>23325.603702677421</v>
      </c>
      <c r="D44" s="604">
        <v>25857.642327779566</v>
      </c>
      <c r="E44" s="604">
        <v>25787.774646751732</v>
      </c>
      <c r="F44" s="604">
        <v>24222.977407834671</v>
      </c>
      <c r="G44" s="604">
        <v>20818.619149570684</v>
      </c>
      <c r="H44" s="604">
        <v>25641.925226505951</v>
      </c>
      <c r="I44" s="604">
        <v>21051.56535675269</v>
      </c>
      <c r="J44" s="604">
        <v>19482.861805052082</v>
      </c>
      <c r="K44" s="604">
        <v>21922.792223909688</v>
      </c>
      <c r="L44" s="604">
        <f>'7.1'!K19</f>
        <v>20527.480576109843</v>
      </c>
    </row>
    <row r="45" spans="1:17" ht="11.45" customHeight="1">
      <c r="A45" s="1712"/>
      <c r="B45" s="702">
        <v>0.79166666666666696</v>
      </c>
      <c r="C45" s="604">
        <v>23461.552352738458</v>
      </c>
      <c r="D45" s="604">
        <v>25922.100714779575</v>
      </c>
      <c r="E45" s="604">
        <v>26724.860003128713</v>
      </c>
      <c r="F45" s="604">
        <v>24137.052218834669</v>
      </c>
      <c r="G45" s="604">
        <v>20884.77529957068</v>
      </c>
      <c r="H45" s="604">
        <v>25702.001701505949</v>
      </c>
      <c r="I45" s="604">
        <v>21130.27321075269</v>
      </c>
      <c r="J45" s="604">
        <v>19731.291787052087</v>
      </c>
      <c r="K45" s="604">
        <v>22190.620737900543</v>
      </c>
      <c r="L45" s="604">
        <f>'7.1'!K20</f>
        <v>20872.003316109844</v>
      </c>
    </row>
    <row r="46" spans="1:17" ht="11.45" customHeight="1">
      <c r="A46" s="1712"/>
      <c r="B46" s="702">
        <v>0.83333333333333304</v>
      </c>
      <c r="C46" s="604">
        <v>23578.102281802781</v>
      </c>
      <c r="D46" s="604">
        <v>26018.282735779569</v>
      </c>
      <c r="E46" s="604">
        <v>26573.153350881748</v>
      </c>
      <c r="F46" s="604">
        <v>24041.847463834671</v>
      </c>
      <c r="G46" s="604">
        <v>20823.006865570682</v>
      </c>
      <c r="H46" s="604">
        <v>25698.47285050595</v>
      </c>
      <c r="I46" s="604">
        <v>21205.576485752692</v>
      </c>
      <c r="J46" s="604">
        <v>19828.910284052086</v>
      </c>
      <c r="K46" s="604">
        <v>22353.406174226333</v>
      </c>
      <c r="L46" s="604">
        <f>'7.1'!K21</f>
        <v>20996.588566109844</v>
      </c>
    </row>
    <row r="47" spans="1:17" ht="11.45" customHeight="1">
      <c r="A47" s="1712"/>
      <c r="B47" s="702">
        <v>0.875</v>
      </c>
      <c r="C47" s="604">
        <v>23266.167479951964</v>
      </c>
      <c r="D47" s="604">
        <v>25840.560569779565</v>
      </c>
      <c r="E47" s="604">
        <v>25266.516816292537</v>
      </c>
      <c r="F47" s="604">
        <v>23658.904246834671</v>
      </c>
      <c r="G47" s="604">
        <v>20465.069547570685</v>
      </c>
      <c r="H47" s="604">
        <v>25458.369095505954</v>
      </c>
      <c r="I47" s="604">
        <v>20951.070594752695</v>
      </c>
      <c r="J47" s="604">
        <v>19610.018409052089</v>
      </c>
      <c r="K47" s="604">
        <v>22171.940049126388</v>
      </c>
      <c r="L47" s="604">
        <f>'7.1'!K22</f>
        <v>20694.843999109842</v>
      </c>
    </row>
    <row r="48" spans="1:17" ht="11.45" customHeight="1">
      <c r="A48" s="1712"/>
      <c r="B48" s="924">
        <v>0.91666666666666696</v>
      </c>
      <c r="C48" s="607">
        <v>22235.203064032743</v>
      </c>
      <c r="D48" s="607">
        <v>24870.553728779567</v>
      </c>
      <c r="E48" s="607">
        <v>24381.416138497752</v>
      </c>
      <c r="F48" s="607">
        <v>22309.642231834674</v>
      </c>
      <c r="G48" s="607">
        <v>19344.652349570686</v>
      </c>
      <c r="H48" s="607">
        <v>24472.486784505953</v>
      </c>
      <c r="I48" s="607">
        <v>20031.247283752691</v>
      </c>
      <c r="J48" s="607">
        <v>18850.989879052086</v>
      </c>
      <c r="K48" s="607">
        <v>21457.138277525904</v>
      </c>
      <c r="L48" s="607">
        <f>'7.1'!K23</f>
        <v>19483.352109109845</v>
      </c>
    </row>
    <row r="49" spans="1:14" ht="11.45" customHeight="1">
      <c r="A49" s="1712"/>
      <c r="B49" s="923">
        <v>0.95833333333333304</v>
      </c>
      <c r="C49" s="601">
        <v>20428.786934513802</v>
      </c>
      <c r="D49" s="601">
        <v>22827.106623779568</v>
      </c>
      <c r="E49" s="601">
        <v>22536.339934192791</v>
      </c>
      <c r="F49" s="601">
        <v>20102.881457834668</v>
      </c>
      <c r="G49" s="601">
        <v>17785.979692570683</v>
      </c>
      <c r="H49" s="601">
        <v>22538.774498505947</v>
      </c>
      <c r="I49" s="601">
        <v>18276.732500752689</v>
      </c>
      <c r="J49" s="601">
        <v>17759.984896052087</v>
      </c>
      <c r="K49" s="601">
        <v>20156.534467803645</v>
      </c>
      <c r="L49" s="604">
        <f>'7.1'!K24</f>
        <v>17548.242903109844</v>
      </c>
    </row>
    <row r="50" spans="1:14" ht="11.45" customHeight="1">
      <c r="A50" s="1712"/>
      <c r="B50" s="702">
        <v>1</v>
      </c>
      <c r="C50" s="604">
        <v>18997.321202347706</v>
      </c>
      <c r="D50" s="604">
        <v>21297.609765779562</v>
      </c>
      <c r="E50" s="604">
        <v>20581.625208083442</v>
      </c>
      <c r="F50" s="604">
        <v>18521.489338834668</v>
      </c>
      <c r="G50" s="604">
        <v>16119.123125570684</v>
      </c>
      <c r="H50" s="604">
        <v>20991.207307505949</v>
      </c>
      <c r="I50" s="604">
        <v>16555.406761752693</v>
      </c>
      <c r="J50" s="604">
        <v>16930.001491052084</v>
      </c>
      <c r="K50" s="604">
        <v>17964.711281138123</v>
      </c>
      <c r="L50" s="604">
        <f>'7.1'!K25</f>
        <v>16232.215570109844</v>
      </c>
    </row>
    <row r="51" spans="1:14" ht="11.45" customHeight="1">
      <c r="A51" s="1712"/>
      <c r="B51" s="702">
        <v>1.0416666666666701</v>
      </c>
      <c r="C51" s="604">
        <v>17758.564484110844</v>
      </c>
      <c r="D51" s="604">
        <v>20238.494465779568</v>
      </c>
      <c r="E51" s="698">
        <v>20097.796419182672</v>
      </c>
      <c r="F51" s="698">
        <v>17544.698338834671</v>
      </c>
      <c r="G51" s="604">
        <v>15443.940610570684</v>
      </c>
      <c r="H51" s="698">
        <v>20377.580983505952</v>
      </c>
      <c r="I51" s="604">
        <v>15335.594135752692</v>
      </c>
      <c r="J51" s="604">
        <v>15299.046906052088</v>
      </c>
      <c r="K51" s="698">
        <v>16449.985533402381</v>
      </c>
      <c r="L51" s="604">
        <f>'7.1'!K26</f>
        <v>14364.237215109844</v>
      </c>
    </row>
    <row r="52" spans="1:14" ht="11.45" customHeight="1">
      <c r="A52" s="1712"/>
      <c r="B52" s="702">
        <v>1.0833333333333299</v>
      </c>
      <c r="C52" s="698">
        <v>17624.715751427364</v>
      </c>
      <c r="D52" s="698">
        <v>20136.681044779569</v>
      </c>
      <c r="E52" s="604">
        <v>20167.264561850185</v>
      </c>
      <c r="F52" s="604">
        <v>17648.579615834671</v>
      </c>
      <c r="G52" s="698">
        <v>15375.169981570682</v>
      </c>
      <c r="H52" s="604">
        <v>20436.577659505954</v>
      </c>
      <c r="I52" s="698">
        <v>14905.777564752692</v>
      </c>
      <c r="J52" s="698">
        <v>14483.116193052087</v>
      </c>
      <c r="K52" s="604">
        <v>16581.157834160746</v>
      </c>
      <c r="L52" s="698">
        <f>'7.1'!K27</f>
        <v>14332.370341109843</v>
      </c>
    </row>
    <row r="53" spans="1:14" ht="11.45" customHeight="1">
      <c r="A53" s="1712"/>
      <c r="B53" s="702">
        <v>1.125</v>
      </c>
      <c r="C53" s="604">
        <v>17711.401626131767</v>
      </c>
      <c r="D53" s="604">
        <v>20301.668427779572</v>
      </c>
      <c r="E53" s="604">
        <v>20513.61691004071</v>
      </c>
      <c r="F53" s="604">
        <v>18022.363320834669</v>
      </c>
      <c r="G53" s="604">
        <v>15560.153392570683</v>
      </c>
      <c r="H53" s="604">
        <v>20810.913817505949</v>
      </c>
      <c r="I53" s="604">
        <v>15065.005779752692</v>
      </c>
      <c r="J53" s="604">
        <v>14521.813910052088</v>
      </c>
      <c r="K53" s="604">
        <v>16724.544018124383</v>
      </c>
      <c r="L53" s="604">
        <f>'7.1'!K28</f>
        <v>14478.441219109844</v>
      </c>
    </row>
    <row r="54" spans="1:14" ht="11.45" customHeight="1">
      <c r="A54" s="1712"/>
      <c r="B54" s="702">
        <v>1.1666666666666701</v>
      </c>
      <c r="C54" s="604">
        <v>17960.600369067924</v>
      </c>
      <c r="D54" s="604">
        <v>20877.209869779566</v>
      </c>
      <c r="E54" s="604">
        <v>21082.85518205574</v>
      </c>
      <c r="F54" s="604">
        <v>18763.156633834671</v>
      </c>
      <c r="G54" s="604">
        <v>16048.701331570686</v>
      </c>
      <c r="H54" s="604">
        <v>21521.157509505949</v>
      </c>
      <c r="I54" s="604">
        <v>15738.76645275269</v>
      </c>
      <c r="J54" s="604">
        <v>14878.743216052089</v>
      </c>
      <c r="K54" s="604">
        <v>17093.362366807964</v>
      </c>
      <c r="L54" s="604">
        <f>'7.1'!K29</f>
        <v>14928.457453109846</v>
      </c>
    </row>
    <row r="55" spans="1:14" ht="11.45" customHeight="1">
      <c r="A55" s="1712"/>
      <c r="B55" s="702">
        <v>1.2083333333333299</v>
      </c>
      <c r="C55" s="604">
        <v>18912.362880320183</v>
      </c>
      <c r="D55" s="604">
        <v>22185.296305779564</v>
      </c>
      <c r="E55" s="604">
        <v>22234.441667870909</v>
      </c>
      <c r="F55" s="604">
        <v>20009.864565834672</v>
      </c>
      <c r="G55" s="604">
        <v>17283.355154570683</v>
      </c>
      <c r="H55" s="604">
        <v>22842.234621505948</v>
      </c>
      <c r="I55" s="604">
        <v>16985.14652275269</v>
      </c>
      <c r="J55" s="604">
        <v>15706.838462052086</v>
      </c>
      <c r="K55" s="604">
        <v>18221.171712444393</v>
      </c>
      <c r="L55" s="604">
        <f>'7.1'!K30</f>
        <v>15845.415880109844</v>
      </c>
    </row>
    <row r="56" spans="1:14" ht="11.45" customHeight="1">
      <c r="A56" s="1712"/>
      <c r="B56" s="924">
        <v>1.25</v>
      </c>
      <c r="C56" s="607">
        <v>21094.251413171598</v>
      </c>
      <c r="D56" s="607">
        <v>24678.178531779569</v>
      </c>
      <c r="E56" s="607">
        <v>24680.171423287149</v>
      </c>
      <c r="F56" s="607">
        <v>22608.423364834671</v>
      </c>
      <c r="G56" s="607">
        <v>19761.830189570683</v>
      </c>
      <c r="H56" s="607">
        <v>24969.687549505958</v>
      </c>
      <c r="I56" s="607">
        <v>19627.958928752691</v>
      </c>
      <c r="J56" s="607">
        <v>18492.246505052088</v>
      </c>
      <c r="K56" s="607">
        <v>20974.954268557285</v>
      </c>
      <c r="L56" s="604">
        <f>'7.1'!K31</f>
        <v>19115.496186109845</v>
      </c>
    </row>
    <row r="57" spans="1:14" ht="11.45" customHeight="1">
      <c r="A57" s="1712"/>
      <c r="B57" s="704" t="s">
        <v>237</v>
      </c>
      <c r="C57" s="901">
        <f t="shared" ref="C57:K57" si="3">SUM(C33:C56)</f>
        <v>525637.92570967751</v>
      </c>
      <c r="D57" s="901">
        <f t="shared" si="3"/>
        <v>585938.18417870963</v>
      </c>
      <c r="E57" s="901">
        <f t="shared" si="3"/>
        <v>596218.35475057131</v>
      </c>
      <c r="F57" s="901">
        <f t="shared" si="3"/>
        <v>543109.56524003216</v>
      </c>
      <c r="G57" s="901">
        <f t="shared" si="3"/>
        <v>466907.05644069635</v>
      </c>
      <c r="H57" s="901">
        <f t="shared" si="3"/>
        <v>588376.75065014279</v>
      </c>
      <c r="I57" s="901">
        <f t="shared" si="3"/>
        <v>470537.88702406455</v>
      </c>
      <c r="J57" s="901">
        <f t="shared" si="3"/>
        <v>450005.64896425011</v>
      </c>
      <c r="K57" s="901">
        <f t="shared" si="3"/>
        <v>500713.17266658053</v>
      </c>
      <c r="L57" s="901">
        <f t="shared" ref="L57" si="4">SUM(L33:L56)</f>
        <v>454188.42264263629</v>
      </c>
    </row>
    <row r="58" spans="1:14" ht="11.45" customHeight="1">
      <c r="A58" s="1713" t="s">
        <v>228</v>
      </c>
      <c r="B58" s="1713"/>
      <c r="C58" s="705">
        <f t="shared" ref="C58:K58" si="5">MAX(C33:C56)</f>
        <v>25059.023722618178</v>
      </c>
      <c r="D58" s="705">
        <f t="shared" si="5"/>
        <v>28171.296493779566</v>
      </c>
      <c r="E58" s="705">
        <f t="shared" si="5"/>
        <v>29083.726557086287</v>
      </c>
      <c r="F58" s="705">
        <f t="shared" si="5"/>
        <v>25942.769669834674</v>
      </c>
      <c r="G58" s="705">
        <f t="shared" si="5"/>
        <v>22977.231440570686</v>
      </c>
      <c r="H58" s="705">
        <f t="shared" si="5"/>
        <v>27596.970016505955</v>
      </c>
      <c r="I58" s="705">
        <f t="shared" si="5"/>
        <v>22505.256582752689</v>
      </c>
      <c r="J58" s="705">
        <f t="shared" si="5"/>
        <v>22709.013444052089</v>
      </c>
      <c r="K58" s="705">
        <f t="shared" si="5"/>
        <v>24357.64978041924</v>
      </c>
      <c r="L58" s="705">
        <f t="shared" ref="L58" si="6">MAX(L33:L56)</f>
        <v>23903.536764109849</v>
      </c>
    </row>
    <row r="59" spans="1:14" ht="11.45" customHeight="1">
      <c r="A59" s="1714" t="s">
        <v>229</v>
      </c>
      <c r="B59" s="1714"/>
      <c r="C59" s="700">
        <f t="shared" ref="C59:K59" si="7">MIN(C33:C56)</f>
        <v>17624.715751427364</v>
      </c>
      <c r="D59" s="700">
        <f t="shared" si="7"/>
        <v>20136.681044779569</v>
      </c>
      <c r="E59" s="700">
        <f t="shared" si="7"/>
        <v>20097.796419182672</v>
      </c>
      <c r="F59" s="700">
        <f t="shared" si="7"/>
        <v>17544.698338834671</v>
      </c>
      <c r="G59" s="700">
        <f t="shared" si="7"/>
        <v>15375.169981570682</v>
      </c>
      <c r="H59" s="700">
        <f t="shared" si="7"/>
        <v>20377.580983505952</v>
      </c>
      <c r="I59" s="700">
        <f t="shared" si="7"/>
        <v>14905.777564752692</v>
      </c>
      <c r="J59" s="700">
        <f t="shared" si="7"/>
        <v>14483.116193052087</v>
      </c>
      <c r="K59" s="700">
        <f t="shared" si="7"/>
        <v>16449.985533402381</v>
      </c>
      <c r="L59" s="700">
        <f t="shared" ref="L59" si="8">MIN(L33:L56)</f>
        <v>14332.370341109843</v>
      </c>
    </row>
    <row r="60" spans="1:14" ht="11.1" customHeight="1">
      <c r="A60" s="706"/>
      <c r="B60" s="706"/>
      <c r="C60" s="706"/>
      <c r="D60" s="706"/>
      <c r="E60" s="706"/>
      <c r="F60" s="706"/>
      <c r="G60" s="706"/>
      <c r="H60" s="706"/>
      <c r="I60" s="706"/>
      <c r="J60" s="706"/>
      <c r="K60" s="706"/>
      <c r="L60" s="706"/>
    </row>
    <row r="61" spans="1:14">
      <c r="H61" s="252"/>
      <c r="M61" s="253"/>
      <c r="N61" s="253"/>
    </row>
    <row r="62" spans="1:14">
      <c r="H62" s="252"/>
    </row>
  </sheetData>
  <mergeCells count="7">
    <mergeCell ref="A33:A57"/>
    <mergeCell ref="A58:B58"/>
    <mergeCell ref="A59:B59"/>
    <mergeCell ref="A3:B3"/>
    <mergeCell ref="A5:A29"/>
    <mergeCell ref="A30:B30"/>
    <mergeCell ref="A31:B31"/>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8"/>
  <dimension ref="A1:AH63"/>
  <sheetViews>
    <sheetView showGridLines="0" zoomScaleNormal="100" zoomScaleSheetLayoutView="100" workbookViewId="0"/>
  </sheetViews>
  <sheetFormatPr defaultRowHeight="11.25"/>
  <cols>
    <col min="1" max="1" width="7.7109375" style="251" customWidth="1"/>
    <col min="2" max="2" width="3.7109375" style="251" customWidth="1"/>
    <col min="3" max="12" width="7.28515625" style="251" customWidth="1"/>
    <col min="13" max="13" width="1.7109375" style="251" customWidth="1"/>
    <col min="14" max="14" width="7.28515625" style="1328" customWidth="1"/>
    <col min="15" max="15" width="7.28515625" style="260" customWidth="1"/>
    <col min="16" max="16" width="9.7109375" style="260" customWidth="1"/>
    <col min="17" max="17" width="13.5703125" style="260" customWidth="1"/>
    <col min="18" max="18" width="8.140625" style="260" customWidth="1"/>
    <col min="19" max="31" width="9.140625" style="260"/>
    <col min="32" max="34" width="9.140625" style="1364"/>
    <col min="35" max="255" width="9.140625" style="251"/>
    <col min="256" max="256" width="3" style="251" customWidth="1"/>
    <col min="257" max="257" width="4.5703125" style="251" customWidth="1"/>
    <col min="258" max="267" width="11.7109375" style="251" customWidth="1"/>
    <col min="268" max="511" width="9.140625" style="251"/>
    <col min="512" max="512" width="3" style="251" customWidth="1"/>
    <col min="513" max="513" width="4.5703125" style="251" customWidth="1"/>
    <col min="514" max="523" width="11.7109375" style="251" customWidth="1"/>
    <col min="524" max="767" width="9.140625" style="251"/>
    <col min="768" max="768" width="3" style="251" customWidth="1"/>
    <col min="769" max="769" width="4.5703125" style="251" customWidth="1"/>
    <col min="770" max="779" width="11.7109375" style="251" customWidth="1"/>
    <col min="780" max="1023" width="9.140625" style="251"/>
    <col min="1024" max="1024" width="3" style="251" customWidth="1"/>
    <col min="1025" max="1025" width="4.5703125" style="251" customWidth="1"/>
    <col min="1026" max="1035" width="11.7109375" style="251" customWidth="1"/>
    <col min="1036" max="1279" width="9.140625" style="251"/>
    <col min="1280" max="1280" width="3" style="251" customWidth="1"/>
    <col min="1281" max="1281" width="4.5703125" style="251" customWidth="1"/>
    <col min="1282" max="1291" width="11.7109375" style="251" customWidth="1"/>
    <col min="1292" max="1535" width="9.140625" style="251"/>
    <col min="1536" max="1536" width="3" style="251" customWidth="1"/>
    <col min="1537" max="1537" width="4.5703125" style="251" customWidth="1"/>
    <col min="1538" max="1547" width="11.7109375" style="251" customWidth="1"/>
    <col min="1548" max="1791" width="9.140625" style="251"/>
    <col min="1792" max="1792" width="3" style="251" customWidth="1"/>
    <col min="1793" max="1793" width="4.5703125" style="251" customWidth="1"/>
    <col min="1794" max="1803" width="11.7109375" style="251" customWidth="1"/>
    <col min="1804" max="2047" width="9.140625" style="251"/>
    <col min="2048" max="2048" width="3" style="251" customWidth="1"/>
    <col min="2049" max="2049" width="4.5703125" style="251" customWidth="1"/>
    <col min="2050" max="2059" width="11.7109375" style="251" customWidth="1"/>
    <col min="2060" max="2303" width="9.140625" style="251"/>
    <col min="2304" max="2304" width="3" style="251" customWidth="1"/>
    <col min="2305" max="2305" width="4.5703125" style="251" customWidth="1"/>
    <col min="2306" max="2315" width="11.7109375" style="251" customWidth="1"/>
    <col min="2316" max="2559" width="9.140625" style="251"/>
    <col min="2560" max="2560" width="3" style="251" customWidth="1"/>
    <col min="2561" max="2561" width="4.5703125" style="251" customWidth="1"/>
    <col min="2562" max="2571" width="11.7109375" style="251" customWidth="1"/>
    <col min="2572" max="2815" width="9.140625" style="251"/>
    <col min="2816" max="2816" width="3" style="251" customWidth="1"/>
    <col min="2817" max="2817" width="4.5703125" style="251" customWidth="1"/>
    <col min="2818" max="2827" width="11.7109375" style="251" customWidth="1"/>
    <col min="2828" max="3071" width="9.140625" style="251"/>
    <col min="3072" max="3072" width="3" style="251" customWidth="1"/>
    <col min="3073" max="3073" width="4.5703125" style="251" customWidth="1"/>
    <col min="3074" max="3083" width="11.7109375" style="251" customWidth="1"/>
    <col min="3084" max="3327" width="9.140625" style="251"/>
    <col min="3328" max="3328" width="3" style="251" customWidth="1"/>
    <col min="3329" max="3329" width="4.5703125" style="251" customWidth="1"/>
    <col min="3330" max="3339" width="11.7109375" style="251" customWidth="1"/>
    <col min="3340" max="3583" width="9.140625" style="251"/>
    <col min="3584" max="3584" width="3" style="251" customWidth="1"/>
    <col min="3585" max="3585" width="4.5703125" style="251" customWidth="1"/>
    <col min="3586" max="3595" width="11.7109375" style="251" customWidth="1"/>
    <col min="3596" max="3839" width="9.140625" style="251"/>
    <col min="3840" max="3840" width="3" style="251" customWidth="1"/>
    <col min="3841" max="3841" width="4.5703125" style="251" customWidth="1"/>
    <col min="3842" max="3851" width="11.7109375" style="251" customWidth="1"/>
    <col min="3852" max="4095" width="9.140625" style="251"/>
    <col min="4096" max="4096" width="3" style="251" customWidth="1"/>
    <col min="4097" max="4097" width="4.5703125" style="251" customWidth="1"/>
    <col min="4098" max="4107" width="11.7109375" style="251" customWidth="1"/>
    <col min="4108" max="4351" width="9.140625" style="251"/>
    <col min="4352" max="4352" width="3" style="251" customWidth="1"/>
    <col min="4353" max="4353" width="4.5703125" style="251" customWidth="1"/>
    <col min="4354" max="4363" width="11.7109375" style="251" customWidth="1"/>
    <col min="4364" max="4607" width="9.140625" style="251"/>
    <col min="4608" max="4608" width="3" style="251" customWidth="1"/>
    <col min="4609" max="4609" width="4.5703125" style="251" customWidth="1"/>
    <col min="4610" max="4619" width="11.7109375" style="251" customWidth="1"/>
    <col min="4620" max="4863" width="9.140625" style="251"/>
    <col min="4864" max="4864" width="3" style="251" customWidth="1"/>
    <col min="4865" max="4865" width="4.5703125" style="251" customWidth="1"/>
    <col min="4866" max="4875" width="11.7109375" style="251" customWidth="1"/>
    <col min="4876" max="5119" width="9.140625" style="251"/>
    <col min="5120" max="5120" width="3" style="251" customWidth="1"/>
    <col min="5121" max="5121" width="4.5703125" style="251" customWidth="1"/>
    <col min="5122" max="5131" width="11.7109375" style="251" customWidth="1"/>
    <col min="5132" max="5375" width="9.140625" style="251"/>
    <col min="5376" max="5376" width="3" style="251" customWidth="1"/>
    <col min="5377" max="5377" width="4.5703125" style="251" customWidth="1"/>
    <col min="5378" max="5387" width="11.7109375" style="251" customWidth="1"/>
    <col min="5388" max="5631" width="9.140625" style="251"/>
    <col min="5632" max="5632" width="3" style="251" customWidth="1"/>
    <col min="5633" max="5633" width="4.5703125" style="251" customWidth="1"/>
    <col min="5634" max="5643" width="11.7109375" style="251" customWidth="1"/>
    <col min="5644" max="5887" width="9.140625" style="251"/>
    <col min="5888" max="5888" width="3" style="251" customWidth="1"/>
    <col min="5889" max="5889" width="4.5703125" style="251" customWidth="1"/>
    <col min="5890" max="5899" width="11.7109375" style="251" customWidth="1"/>
    <col min="5900" max="6143" width="9.140625" style="251"/>
    <col min="6144" max="6144" width="3" style="251" customWidth="1"/>
    <col min="6145" max="6145" width="4.5703125" style="251" customWidth="1"/>
    <col min="6146" max="6155" width="11.7109375" style="251" customWidth="1"/>
    <col min="6156" max="6399" width="9.140625" style="251"/>
    <col min="6400" max="6400" width="3" style="251" customWidth="1"/>
    <col min="6401" max="6401" width="4.5703125" style="251" customWidth="1"/>
    <col min="6402" max="6411" width="11.7109375" style="251" customWidth="1"/>
    <col min="6412" max="6655" width="9.140625" style="251"/>
    <col min="6656" max="6656" width="3" style="251" customWidth="1"/>
    <col min="6657" max="6657" width="4.5703125" style="251" customWidth="1"/>
    <col min="6658" max="6667" width="11.7109375" style="251" customWidth="1"/>
    <col min="6668" max="6911" width="9.140625" style="251"/>
    <col min="6912" max="6912" width="3" style="251" customWidth="1"/>
    <col min="6913" max="6913" width="4.5703125" style="251" customWidth="1"/>
    <col min="6914" max="6923" width="11.7109375" style="251" customWidth="1"/>
    <col min="6924" max="7167" width="9.140625" style="251"/>
    <col min="7168" max="7168" width="3" style="251" customWidth="1"/>
    <col min="7169" max="7169" width="4.5703125" style="251" customWidth="1"/>
    <col min="7170" max="7179" width="11.7109375" style="251" customWidth="1"/>
    <col min="7180" max="7423" width="9.140625" style="251"/>
    <col min="7424" max="7424" width="3" style="251" customWidth="1"/>
    <col min="7425" max="7425" width="4.5703125" style="251" customWidth="1"/>
    <col min="7426" max="7435" width="11.7109375" style="251" customWidth="1"/>
    <col min="7436" max="7679" width="9.140625" style="251"/>
    <col min="7680" max="7680" width="3" style="251" customWidth="1"/>
    <col min="7681" max="7681" width="4.5703125" style="251" customWidth="1"/>
    <col min="7682" max="7691" width="11.7109375" style="251" customWidth="1"/>
    <col min="7692" max="7935" width="9.140625" style="251"/>
    <col min="7936" max="7936" width="3" style="251" customWidth="1"/>
    <col min="7937" max="7937" width="4.5703125" style="251" customWidth="1"/>
    <col min="7938" max="7947" width="11.7109375" style="251" customWidth="1"/>
    <col min="7948" max="8191" width="9.140625" style="251"/>
    <col min="8192" max="8192" width="3" style="251" customWidth="1"/>
    <col min="8193" max="8193" width="4.5703125" style="251" customWidth="1"/>
    <col min="8194" max="8203" width="11.7109375" style="251" customWidth="1"/>
    <col min="8204" max="8447" width="9.140625" style="251"/>
    <col min="8448" max="8448" width="3" style="251" customWidth="1"/>
    <col min="8449" max="8449" width="4.5703125" style="251" customWidth="1"/>
    <col min="8450" max="8459" width="11.7109375" style="251" customWidth="1"/>
    <col min="8460" max="8703" width="9.140625" style="251"/>
    <col min="8704" max="8704" width="3" style="251" customWidth="1"/>
    <col min="8705" max="8705" width="4.5703125" style="251" customWidth="1"/>
    <col min="8706" max="8715" width="11.7109375" style="251" customWidth="1"/>
    <col min="8716" max="8959" width="9.140625" style="251"/>
    <col min="8960" max="8960" width="3" style="251" customWidth="1"/>
    <col min="8961" max="8961" width="4.5703125" style="251" customWidth="1"/>
    <col min="8962" max="8971" width="11.7109375" style="251" customWidth="1"/>
    <col min="8972" max="9215" width="9.140625" style="251"/>
    <col min="9216" max="9216" width="3" style="251" customWidth="1"/>
    <col min="9217" max="9217" width="4.5703125" style="251" customWidth="1"/>
    <col min="9218" max="9227" width="11.7109375" style="251" customWidth="1"/>
    <col min="9228" max="9471" width="9.140625" style="251"/>
    <col min="9472" max="9472" width="3" style="251" customWidth="1"/>
    <col min="9473" max="9473" width="4.5703125" style="251" customWidth="1"/>
    <col min="9474" max="9483" width="11.7109375" style="251" customWidth="1"/>
    <col min="9484" max="9727" width="9.140625" style="251"/>
    <col min="9728" max="9728" width="3" style="251" customWidth="1"/>
    <col min="9729" max="9729" width="4.5703125" style="251" customWidth="1"/>
    <col min="9730" max="9739" width="11.7109375" style="251" customWidth="1"/>
    <col min="9740" max="9983" width="9.140625" style="251"/>
    <col min="9984" max="9984" width="3" style="251" customWidth="1"/>
    <col min="9985" max="9985" width="4.5703125" style="251" customWidth="1"/>
    <col min="9986" max="9995" width="11.7109375" style="251" customWidth="1"/>
    <col min="9996" max="10239" width="9.140625" style="251"/>
    <col min="10240" max="10240" width="3" style="251" customWidth="1"/>
    <col min="10241" max="10241" width="4.5703125" style="251" customWidth="1"/>
    <col min="10242" max="10251" width="11.7109375" style="251" customWidth="1"/>
    <col min="10252" max="10495" width="9.140625" style="251"/>
    <col min="10496" max="10496" width="3" style="251" customWidth="1"/>
    <col min="10497" max="10497" width="4.5703125" style="251" customWidth="1"/>
    <col min="10498" max="10507" width="11.7109375" style="251" customWidth="1"/>
    <col min="10508" max="10751" width="9.140625" style="251"/>
    <col min="10752" max="10752" width="3" style="251" customWidth="1"/>
    <col min="10753" max="10753" width="4.5703125" style="251" customWidth="1"/>
    <col min="10754" max="10763" width="11.7109375" style="251" customWidth="1"/>
    <col min="10764" max="11007" width="9.140625" style="251"/>
    <col min="11008" max="11008" width="3" style="251" customWidth="1"/>
    <col min="11009" max="11009" width="4.5703125" style="251" customWidth="1"/>
    <col min="11010" max="11019" width="11.7109375" style="251" customWidth="1"/>
    <col min="11020" max="11263" width="9.140625" style="251"/>
    <col min="11264" max="11264" width="3" style="251" customWidth="1"/>
    <col min="11265" max="11265" width="4.5703125" style="251" customWidth="1"/>
    <col min="11266" max="11275" width="11.7109375" style="251" customWidth="1"/>
    <col min="11276" max="11519" width="9.140625" style="251"/>
    <col min="11520" max="11520" width="3" style="251" customWidth="1"/>
    <col min="11521" max="11521" width="4.5703125" style="251" customWidth="1"/>
    <col min="11522" max="11531" width="11.7109375" style="251" customWidth="1"/>
    <col min="11532" max="11775" width="9.140625" style="251"/>
    <col min="11776" max="11776" width="3" style="251" customWidth="1"/>
    <col min="11777" max="11777" width="4.5703125" style="251" customWidth="1"/>
    <col min="11778" max="11787" width="11.7109375" style="251" customWidth="1"/>
    <col min="11788" max="12031" width="9.140625" style="251"/>
    <col min="12032" max="12032" width="3" style="251" customWidth="1"/>
    <col min="12033" max="12033" width="4.5703125" style="251" customWidth="1"/>
    <col min="12034" max="12043" width="11.7109375" style="251" customWidth="1"/>
    <col min="12044" max="12287" width="9.140625" style="251"/>
    <col min="12288" max="12288" width="3" style="251" customWidth="1"/>
    <col min="12289" max="12289" width="4.5703125" style="251" customWidth="1"/>
    <col min="12290" max="12299" width="11.7109375" style="251" customWidth="1"/>
    <col min="12300" max="12543" width="9.140625" style="251"/>
    <col min="12544" max="12544" width="3" style="251" customWidth="1"/>
    <col min="12545" max="12545" width="4.5703125" style="251" customWidth="1"/>
    <col min="12546" max="12555" width="11.7109375" style="251" customWidth="1"/>
    <col min="12556" max="12799" width="9.140625" style="251"/>
    <col min="12800" max="12800" width="3" style="251" customWidth="1"/>
    <col min="12801" max="12801" width="4.5703125" style="251" customWidth="1"/>
    <col min="12802" max="12811" width="11.7109375" style="251" customWidth="1"/>
    <col min="12812" max="13055" width="9.140625" style="251"/>
    <col min="13056" max="13056" width="3" style="251" customWidth="1"/>
    <col min="13057" max="13057" width="4.5703125" style="251" customWidth="1"/>
    <col min="13058" max="13067" width="11.7109375" style="251" customWidth="1"/>
    <col min="13068" max="13311" width="9.140625" style="251"/>
    <col min="13312" max="13312" width="3" style="251" customWidth="1"/>
    <col min="13313" max="13313" width="4.5703125" style="251" customWidth="1"/>
    <col min="13314" max="13323" width="11.7109375" style="251" customWidth="1"/>
    <col min="13324" max="13567" width="9.140625" style="251"/>
    <col min="13568" max="13568" width="3" style="251" customWidth="1"/>
    <col min="13569" max="13569" width="4.5703125" style="251" customWidth="1"/>
    <col min="13570" max="13579" width="11.7109375" style="251" customWidth="1"/>
    <col min="13580" max="13823" width="9.140625" style="251"/>
    <col min="13824" max="13824" width="3" style="251" customWidth="1"/>
    <col min="13825" max="13825" width="4.5703125" style="251" customWidth="1"/>
    <col min="13826" max="13835" width="11.7109375" style="251" customWidth="1"/>
    <col min="13836" max="14079" width="9.140625" style="251"/>
    <col min="14080" max="14080" width="3" style="251" customWidth="1"/>
    <col min="14081" max="14081" width="4.5703125" style="251" customWidth="1"/>
    <col min="14082" max="14091" width="11.7109375" style="251" customWidth="1"/>
    <col min="14092" max="14335" width="9.140625" style="251"/>
    <col min="14336" max="14336" width="3" style="251" customWidth="1"/>
    <col min="14337" max="14337" width="4.5703125" style="251" customWidth="1"/>
    <col min="14338" max="14347" width="11.7109375" style="251" customWidth="1"/>
    <col min="14348" max="14591" width="9.140625" style="251"/>
    <col min="14592" max="14592" width="3" style="251" customWidth="1"/>
    <col min="14593" max="14593" width="4.5703125" style="251" customWidth="1"/>
    <col min="14594" max="14603" width="11.7109375" style="251" customWidth="1"/>
    <col min="14604" max="14847" width="9.140625" style="251"/>
    <col min="14848" max="14848" width="3" style="251" customWidth="1"/>
    <col min="14849" max="14849" width="4.5703125" style="251" customWidth="1"/>
    <col min="14850" max="14859" width="11.7109375" style="251" customWidth="1"/>
    <col min="14860" max="15103" width="9.140625" style="251"/>
    <col min="15104" max="15104" width="3" style="251" customWidth="1"/>
    <col min="15105" max="15105" width="4.5703125" style="251" customWidth="1"/>
    <col min="15106" max="15115" width="11.7109375" style="251" customWidth="1"/>
    <col min="15116" max="15359" width="9.140625" style="251"/>
    <col min="15360" max="15360" width="3" style="251" customWidth="1"/>
    <col min="15361" max="15361" width="4.5703125" style="251" customWidth="1"/>
    <col min="15362" max="15371" width="11.7109375" style="251" customWidth="1"/>
    <col min="15372" max="15615" width="9.140625" style="251"/>
    <col min="15616" max="15616" width="3" style="251" customWidth="1"/>
    <col min="15617" max="15617" width="4.5703125" style="251" customWidth="1"/>
    <col min="15618" max="15627" width="11.7109375" style="251" customWidth="1"/>
    <col min="15628" max="15871" width="9.140625" style="251"/>
    <col min="15872" max="15872" width="3" style="251" customWidth="1"/>
    <col min="15873" max="15873" width="4.5703125" style="251" customWidth="1"/>
    <col min="15874" max="15883" width="11.7109375" style="251" customWidth="1"/>
    <col min="15884" max="16127" width="9.140625" style="251"/>
    <col min="16128" max="16128" width="3" style="251" customWidth="1"/>
    <col min="16129" max="16129" width="4.5703125" style="251" customWidth="1"/>
    <col min="16130" max="16139" width="11.7109375" style="251" customWidth="1"/>
    <col min="16140" max="16384" width="9.140625" style="251"/>
  </cols>
  <sheetData>
    <row r="1" spans="1:30" ht="18" customHeight="1">
      <c r="A1" s="549" t="s">
        <v>384</v>
      </c>
      <c r="B1" s="152"/>
      <c r="C1" s="152"/>
      <c r="D1" s="152"/>
      <c r="E1" s="152"/>
      <c r="F1" s="152"/>
      <c r="G1" s="152"/>
      <c r="H1" s="152"/>
      <c r="I1" s="152"/>
      <c r="J1" s="152"/>
      <c r="K1" s="7"/>
      <c r="L1" s="7"/>
      <c r="M1" s="7"/>
      <c r="N1" s="1327"/>
      <c r="O1" s="407"/>
      <c r="Q1" s="141"/>
      <c r="R1" s="141"/>
    </row>
    <row r="2" spans="1:30" ht="13.5" customHeight="1">
      <c r="B2" s="214"/>
      <c r="D2" s="214"/>
      <c r="E2" s="214"/>
      <c r="F2" s="214"/>
      <c r="G2" s="214"/>
      <c r="H2" s="214"/>
      <c r="I2" s="214"/>
      <c r="J2" s="214"/>
      <c r="K2" s="214"/>
      <c r="L2" s="214"/>
      <c r="M2" s="214"/>
      <c r="N2" s="1329"/>
      <c r="O2" s="8"/>
      <c r="P2" s="8"/>
      <c r="Q2" s="8"/>
      <c r="R2" s="8"/>
    </row>
    <row r="3" spans="1:30" ht="20.25" customHeight="1">
      <c r="A3" s="1719" t="s">
        <v>439</v>
      </c>
      <c r="B3" s="1719"/>
      <c r="C3" s="1719"/>
      <c r="D3" s="1719"/>
      <c r="E3" s="1719"/>
      <c r="F3" s="1719"/>
      <c r="G3" s="1719"/>
      <c r="H3" s="1719"/>
      <c r="I3" s="1719"/>
      <c r="J3" s="1719"/>
      <c r="K3" s="1719"/>
      <c r="L3" s="1719"/>
      <c r="M3" s="257"/>
    </row>
    <row r="4" spans="1:30" ht="48" customHeight="1">
      <c r="A4" s="1721"/>
      <c r="B4" s="1721"/>
      <c r="C4" s="258"/>
      <c r="D4" s="258"/>
      <c r="E4" s="258"/>
      <c r="F4" s="258"/>
      <c r="G4" s="258"/>
      <c r="H4" s="258"/>
      <c r="I4" s="258"/>
      <c r="J4" s="258"/>
      <c r="K4" s="258"/>
      <c r="L4" s="258"/>
      <c r="M4" s="259"/>
      <c r="P4" s="261">
        <f>'7.4'!C3</f>
        <v>42388</v>
      </c>
      <c r="Q4" s="261">
        <f>'7.4'!D3</f>
        <v>42754</v>
      </c>
      <c r="R4" s="261">
        <f>'7.4'!E3</f>
        <v>43158</v>
      </c>
      <c r="S4" s="261">
        <f>'7.4'!F3</f>
        <v>43488</v>
      </c>
      <c r="T4" s="261">
        <f>'7.4'!G3</f>
        <v>43851</v>
      </c>
      <c r="U4" s="261">
        <f>'7.4'!H3</f>
        <v>44238</v>
      </c>
      <c r="V4" s="261">
        <f>'7.4'!I3</f>
        <v>44572</v>
      </c>
      <c r="W4" s="261">
        <f>'7.4'!J3</f>
        <v>44964</v>
      </c>
      <c r="X4" s="261">
        <f>'7.4'!K3</f>
        <v>45300</v>
      </c>
      <c r="Y4" s="261">
        <f>'7.4'!L3</f>
        <v>45705</v>
      </c>
      <c r="AB4" s="260" t="s">
        <v>512</v>
      </c>
      <c r="AC4" s="262">
        <f>X4</f>
        <v>45300</v>
      </c>
      <c r="AD4" s="262">
        <f>Y4</f>
        <v>45705</v>
      </c>
    </row>
    <row r="5" spans="1:30" ht="11.1" customHeight="1">
      <c r="A5" s="263"/>
      <c r="B5" s="204"/>
      <c r="C5" s="24"/>
      <c r="D5" s="24"/>
      <c r="E5" s="24"/>
      <c r="F5" s="24"/>
      <c r="G5" s="24"/>
      <c r="H5" s="24"/>
      <c r="I5" s="24"/>
      <c r="J5" s="24"/>
      <c r="K5" s="24"/>
      <c r="L5" s="24"/>
      <c r="M5" s="24"/>
      <c r="N5" s="1330"/>
      <c r="O5" s="264">
        <f>'7.4'!B5</f>
        <v>0.29166666666666669</v>
      </c>
      <c r="P5" s="265">
        <f>'7.4'!C5</f>
        <v>2201.3380119980397</v>
      </c>
      <c r="Q5" s="265">
        <f>'7.4'!D5</f>
        <v>2452.6003164624221</v>
      </c>
      <c r="R5" s="265">
        <f>'7.4'!E5</f>
        <v>2591.3613018396077</v>
      </c>
      <c r="S5" s="265">
        <f>'7.4'!F5</f>
        <v>2345.9263006680926</v>
      </c>
      <c r="T5" s="265">
        <f>'7.4'!G5</f>
        <v>2017.3790236858765</v>
      </c>
      <c r="U5" s="265">
        <f>'7.4'!H5</f>
        <v>2455.6454134241321</v>
      </c>
      <c r="V5" s="265">
        <f>'7.4'!I5</f>
        <v>1984.2363501547184</v>
      </c>
      <c r="W5" s="265">
        <f>'7.4'!J5</f>
        <v>1975.5715790431689</v>
      </c>
      <c r="X5" s="265">
        <f>'7.4'!K5</f>
        <v>2079.4930125596957</v>
      </c>
      <c r="Y5" s="265">
        <f>'7.4'!L5</f>
        <v>2034.1877143319202</v>
      </c>
      <c r="Z5" s="264">
        <v>0.29166666666666669</v>
      </c>
      <c r="AA5" s="265">
        <f>MIN(P5:W5)</f>
        <v>1975.5715790431689</v>
      </c>
      <c r="AB5" s="265">
        <f>MAX(P5:W5)-AA5</f>
        <v>615.78972279643881</v>
      </c>
      <c r="AC5" s="265">
        <f>X5</f>
        <v>2079.4930125596957</v>
      </c>
      <c r="AD5" s="265">
        <f>Y5</f>
        <v>2034.1877143319202</v>
      </c>
    </row>
    <row r="6" spans="1:30" ht="11.1" customHeight="1">
      <c r="A6" s="263"/>
      <c r="B6" s="204"/>
      <c r="C6" s="24"/>
      <c r="D6" s="24"/>
      <c r="E6" s="24"/>
      <c r="F6" s="24"/>
      <c r="G6" s="24"/>
      <c r="H6" s="24"/>
      <c r="I6" s="24"/>
      <c r="J6" s="24"/>
      <c r="K6" s="24"/>
      <c r="L6" s="24"/>
      <c r="M6" s="24"/>
      <c r="N6" s="1330"/>
      <c r="O6" s="264">
        <f>'7.4'!B6</f>
        <v>0.33333333333333298</v>
      </c>
      <c r="P6" s="265">
        <f>'7.4'!C6</f>
        <v>2334.6570119980397</v>
      </c>
      <c r="Q6" s="265">
        <f>'7.4'!D6</f>
        <v>2544.5603164624217</v>
      </c>
      <c r="R6" s="265">
        <f>'7.4'!E6</f>
        <v>2696.6163018396073</v>
      </c>
      <c r="S6" s="265">
        <f>'7.4'!F6</f>
        <v>2412.6233006680927</v>
      </c>
      <c r="T6" s="265">
        <f>'7.4'!G6</f>
        <v>2143.1190236858765</v>
      </c>
      <c r="U6" s="265">
        <f>'7.4'!H6</f>
        <v>2543.450413424132</v>
      </c>
      <c r="V6" s="265">
        <f>'7.4'!I6</f>
        <v>2091.817350154718</v>
      </c>
      <c r="W6" s="265">
        <f>'7.4'!J6</f>
        <v>2062.8305790431691</v>
      </c>
      <c r="X6" s="265">
        <f>'7.4'!K6</f>
        <v>2176.1370125596954</v>
      </c>
      <c r="Y6" s="265">
        <f>'7.4'!L6</f>
        <v>2197.0327143319205</v>
      </c>
      <c r="Z6" s="264">
        <v>0.33333333333333298</v>
      </c>
      <c r="AA6" s="265">
        <f>MIN(P6:W6)</f>
        <v>2062.8305790431691</v>
      </c>
      <c r="AB6" s="265">
        <f>MAX(P6:W6)-AA6</f>
        <v>633.78572279643822</v>
      </c>
      <c r="AC6" s="265">
        <f t="shared" ref="AC6:AC28" si="0">X6</f>
        <v>2176.1370125596954</v>
      </c>
      <c r="AD6" s="265">
        <f t="shared" ref="AD6:AD28" si="1">Y6</f>
        <v>2197.0327143319205</v>
      </c>
    </row>
    <row r="7" spans="1:30" ht="11.1" customHeight="1">
      <c r="A7" s="263"/>
      <c r="B7" s="204"/>
      <c r="C7" s="24"/>
      <c r="D7" s="24"/>
      <c r="E7" s="24"/>
      <c r="F7" s="24"/>
      <c r="G7" s="24"/>
      <c r="H7" s="24"/>
      <c r="I7" s="24"/>
      <c r="J7" s="24"/>
      <c r="K7" s="24"/>
      <c r="L7" s="24"/>
      <c r="M7" s="24"/>
      <c r="N7" s="1330"/>
      <c r="O7" s="264">
        <f>'7.4'!B7</f>
        <v>0.375</v>
      </c>
      <c r="P7" s="265">
        <f>'7.4'!C7</f>
        <v>2346.4560119980388</v>
      </c>
      <c r="Q7" s="265">
        <f>'7.4'!D7</f>
        <v>2587.5763164624218</v>
      </c>
      <c r="R7" s="265">
        <f>'7.4'!E7</f>
        <v>2726.900301839607</v>
      </c>
      <c r="S7" s="265">
        <f>'7.4'!F7</f>
        <v>2426.2663006680923</v>
      </c>
      <c r="T7" s="265">
        <f>'7.4'!G7</f>
        <v>2142.9330236858764</v>
      </c>
      <c r="U7" s="265">
        <f>'7.4'!H7</f>
        <v>2582.3774134241321</v>
      </c>
      <c r="V7" s="265">
        <f>'7.4'!I7</f>
        <v>2107.0183501547185</v>
      </c>
      <c r="W7" s="265">
        <f>'7.4'!J7</f>
        <v>2104.3595790431691</v>
      </c>
      <c r="X7" s="265">
        <f>'7.4'!K7</f>
        <v>2234.5540125596954</v>
      </c>
      <c r="Y7" s="265">
        <f>'7.4'!L7</f>
        <v>2202.7277143319202</v>
      </c>
      <c r="Z7" s="264">
        <v>0.375</v>
      </c>
      <c r="AA7" s="265">
        <f t="shared" ref="AA7:AA28" si="2">MIN(P7:W7)</f>
        <v>2104.3595790431691</v>
      </c>
      <c r="AB7" s="265">
        <f t="shared" ref="AB7:AB28" si="3">MAX(P7:W7)-AA7</f>
        <v>622.54072279643788</v>
      </c>
      <c r="AC7" s="265">
        <f t="shared" si="0"/>
        <v>2234.5540125596954</v>
      </c>
      <c r="AD7" s="265">
        <f t="shared" si="1"/>
        <v>2202.7277143319202</v>
      </c>
    </row>
    <row r="8" spans="1:30" ht="11.1" customHeight="1">
      <c r="A8" s="263"/>
      <c r="B8" s="204"/>
      <c r="C8" s="24"/>
      <c r="D8" s="24"/>
      <c r="E8" s="24"/>
      <c r="F8" s="24"/>
      <c r="G8" s="24"/>
      <c r="H8" s="24"/>
      <c r="I8" s="24"/>
      <c r="J8" s="24"/>
      <c r="K8" s="24"/>
      <c r="L8" s="24"/>
      <c r="M8" s="24"/>
      <c r="N8" s="1330"/>
      <c r="O8" s="264">
        <f>'7.4'!B8</f>
        <v>0.41666666666666702</v>
      </c>
      <c r="P8" s="265">
        <f>'7.4'!C8</f>
        <v>2349.5470119980396</v>
      </c>
      <c r="Q8" s="265">
        <f>'7.4'!D8</f>
        <v>2638.7143164624217</v>
      </c>
      <c r="R8" s="265">
        <f>'7.4'!E8</f>
        <v>2670.2773018396069</v>
      </c>
      <c r="S8" s="265">
        <f>'7.4'!F8</f>
        <v>2425.4673006680928</v>
      </c>
      <c r="T8" s="265">
        <f>'7.4'!G8</f>
        <v>2066.2190236858764</v>
      </c>
      <c r="U8" s="265">
        <f>'7.4'!H8</f>
        <v>2577.5094134241317</v>
      </c>
      <c r="V8" s="265">
        <f>'7.4'!I8</f>
        <v>2082.6473501547184</v>
      </c>
      <c r="W8" s="265">
        <f>'7.4'!J8</f>
        <v>2082.0335790431691</v>
      </c>
      <c r="X8" s="265">
        <f>'7.4'!K8</f>
        <v>2218.7000125596951</v>
      </c>
      <c r="Y8" s="265">
        <f>'7.4'!L8</f>
        <v>2138.2987143319201</v>
      </c>
      <c r="Z8" s="264">
        <v>0.41666666666666702</v>
      </c>
      <c r="AA8" s="265">
        <f t="shared" si="2"/>
        <v>2066.2190236858764</v>
      </c>
      <c r="AB8" s="265">
        <f t="shared" si="3"/>
        <v>604.0582781537305</v>
      </c>
      <c r="AC8" s="265">
        <f t="shared" si="0"/>
        <v>2218.7000125596951</v>
      </c>
      <c r="AD8" s="265">
        <f t="shared" si="1"/>
        <v>2138.2987143319201</v>
      </c>
    </row>
    <row r="9" spans="1:30" ht="11.1" customHeight="1">
      <c r="A9" s="263"/>
      <c r="B9" s="204"/>
      <c r="C9" s="24"/>
      <c r="D9" s="24"/>
      <c r="E9" s="24"/>
      <c r="F9" s="24"/>
      <c r="G9" s="24"/>
      <c r="H9" s="24"/>
      <c r="I9" s="24"/>
      <c r="J9" s="24"/>
      <c r="K9" s="24"/>
      <c r="L9" s="24"/>
      <c r="M9" s="24"/>
      <c r="N9" s="1330"/>
      <c r="O9" s="264">
        <f>'7.4'!B9</f>
        <v>0.45833333333333298</v>
      </c>
      <c r="P9" s="265">
        <f>'7.4'!C9</f>
        <v>2311.1380119980399</v>
      </c>
      <c r="Q9" s="265">
        <f>'7.4'!D9</f>
        <v>2536.1673164624217</v>
      </c>
      <c r="R9" s="265">
        <f>'7.4'!E9</f>
        <v>2583.9263018396077</v>
      </c>
      <c r="S9" s="265">
        <f>'7.4'!F9</f>
        <v>2376.9683006680921</v>
      </c>
      <c r="T9" s="265">
        <f>'7.4'!G9</f>
        <v>2002.5950236858764</v>
      </c>
      <c r="U9" s="265">
        <f>'7.4'!H9</f>
        <v>2509.7204134241324</v>
      </c>
      <c r="V9" s="265">
        <f>'7.4'!I9</f>
        <v>2041.0393501547185</v>
      </c>
      <c r="W9" s="265">
        <f>'7.4'!J9</f>
        <v>1964.900579043169</v>
      </c>
      <c r="X9" s="265">
        <f>'7.4'!K9</f>
        <v>2152.0570125596955</v>
      </c>
      <c r="Y9" s="265">
        <f>'7.4'!L9</f>
        <v>1938.1807143319202</v>
      </c>
      <c r="Z9" s="264">
        <v>0.45833333333333298</v>
      </c>
      <c r="AA9" s="265">
        <f t="shared" si="2"/>
        <v>1964.900579043169</v>
      </c>
      <c r="AB9" s="265">
        <f t="shared" si="3"/>
        <v>619.02572279643869</v>
      </c>
      <c r="AC9" s="265">
        <f t="shared" si="0"/>
        <v>2152.0570125596955</v>
      </c>
      <c r="AD9" s="265">
        <f t="shared" si="1"/>
        <v>1938.1807143319202</v>
      </c>
    </row>
    <row r="10" spans="1:30" ht="11.1" customHeight="1">
      <c r="A10" s="263"/>
      <c r="B10" s="204"/>
      <c r="C10" s="24"/>
      <c r="D10" s="24"/>
      <c r="E10" s="24"/>
      <c r="F10" s="24"/>
      <c r="G10" s="24"/>
      <c r="H10" s="24"/>
      <c r="I10" s="24"/>
      <c r="J10" s="24"/>
      <c r="K10" s="24"/>
      <c r="L10" s="24"/>
      <c r="M10" s="24"/>
      <c r="N10" s="1330"/>
      <c r="O10" s="264">
        <f>'7.4'!B10</f>
        <v>0.5</v>
      </c>
      <c r="P10" s="265">
        <f>'7.4'!C10</f>
        <v>2208.0520119980392</v>
      </c>
      <c r="Q10" s="265">
        <f>'7.4'!D10</f>
        <v>2435.9553164624217</v>
      </c>
      <c r="R10" s="265">
        <f>'7.4'!E10</f>
        <v>2487.2373018396079</v>
      </c>
      <c r="S10" s="265">
        <f>'7.4'!F10</f>
        <v>2297.6783006680926</v>
      </c>
      <c r="T10" s="265">
        <f>'7.4'!G10</f>
        <v>1936.2900236858763</v>
      </c>
      <c r="U10" s="265">
        <f>'7.4'!H10</f>
        <v>2436.5314134241321</v>
      </c>
      <c r="V10" s="265">
        <f>'7.4'!I10</f>
        <v>1995.3263501547185</v>
      </c>
      <c r="W10" s="265">
        <f>'7.4'!J10</f>
        <v>1895.5675790431692</v>
      </c>
      <c r="X10" s="265">
        <f>'7.4'!K10</f>
        <v>2049.6330125596955</v>
      </c>
      <c r="Y10" s="265">
        <f>'7.4'!L10</f>
        <v>1739.5897143319203</v>
      </c>
      <c r="Z10" s="264">
        <v>0.5</v>
      </c>
      <c r="AA10" s="265">
        <f t="shared" si="2"/>
        <v>1895.5675790431692</v>
      </c>
      <c r="AB10" s="265">
        <f t="shared" si="3"/>
        <v>591.66972279643869</v>
      </c>
      <c r="AC10" s="265">
        <f t="shared" si="0"/>
        <v>2049.6330125596955</v>
      </c>
      <c r="AD10" s="265">
        <f t="shared" si="1"/>
        <v>1739.5897143319203</v>
      </c>
    </row>
    <row r="11" spans="1:30" ht="11.1" customHeight="1">
      <c r="A11" s="263"/>
      <c r="B11" s="204"/>
      <c r="C11" s="24"/>
      <c r="D11" s="24"/>
      <c r="E11" s="24"/>
      <c r="F11" s="24"/>
      <c r="G11" s="24"/>
      <c r="H11" s="24"/>
      <c r="I11" s="24"/>
      <c r="J11" s="24"/>
      <c r="K11" s="24"/>
      <c r="L11" s="24"/>
      <c r="M11" s="24"/>
      <c r="N11" s="1330"/>
      <c r="O11" s="264">
        <f>'7.4'!B11</f>
        <v>0.54166666666666696</v>
      </c>
      <c r="P11" s="265">
        <f>'7.4'!C11</f>
        <v>2138.2060119980392</v>
      </c>
      <c r="Q11" s="265">
        <f>'7.4'!D11</f>
        <v>2334.8033164624217</v>
      </c>
      <c r="R11" s="265">
        <f>'7.4'!E11</f>
        <v>2452.1243018396076</v>
      </c>
      <c r="S11" s="265">
        <f>'7.4'!F11</f>
        <v>2249.7793006680927</v>
      </c>
      <c r="T11" s="265">
        <f>'7.4'!G11</f>
        <v>1900.0320236858763</v>
      </c>
      <c r="U11" s="265">
        <f>'7.4'!H11</f>
        <v>2386.4544134241319</v>
      </c>
      <c r="V11" s="265">
        <f>'7.4'!I11</f>
        <v>1937.6893501547183</v>
      </c>
      <c r="W11" s="265">
        <f>'7.4'!J11</f>
        <v>1797.1345790431692</v>
      </c>
      <c r="X11" s="265">
        <f>'7.4'!K11</f>
        <v>1987.2410125596957</v>
      </c>
      <c r="Y11" s="265">
        <f>'7.4'!L11</f>
        <v>1696.8317143319202</v>
      </c>
      <c r="Z11" s="264">
        <v>0.54166666666666696</v>
      </c>
      <c r="AA11" s="265">
        <f t="shared" si="2"/>
        <v>1797.1345790431692</v>
      </c>
      <c r="AB11" s="265">
        <f t="shared" si="3"/>
        <v>654.9897227964384</v>
      </c>
      <c r="AC11" s="265">
        <f t="shared" si="0"/>
        <v>1987.2410125596957</v>
      </c>
      <c r="AD11" s="265">
        <f t="shared" si="1"/>
        <v>1696.8317143319202</v>
      </c>
    </row>
    <row r="12" spans="1:30" ht="11.1" customHeight="1">
      <c r="A12" s="263"/>
      <c r="B12" s="204"/>
      <c r="C12" s="24"/>
      <c r="D12" s="24"/>
      <c r="E12" s="24"/>
      <c r="F12" s="24"/>
      <c r="G12" s="24"/>
      <c r="H12" s="24"/>
      <c r="I12" s="24"/>
      <c r="J12" s="24"/>
      <c r="K12" s="24"/>
      <c r="L12" s="24"/>
      <c r="M12" s="24"/>
      <c r="N12" s="1330"/>
      <c r="O12" s="264">
        <f>'7.4'!B12</f>
        <v>0.58333333333333304</v>
      </c>
      <c r="P12" s="265">
        <f>'7.4'!C12</f>
        <v>2084.5030119980393</v>
      </c>
      <c r="Q12" s="265">
        <f>'7.4'!D12</f>
        <v>2274.758316462422</v>
      </c>
      <c r="R12" s="265">
        <f>'7.4'!E12</f>
        <v>2368.342301839607</v>
      </c>
      <c r="S12" s="265">
        <f>'7.4'!F12</f>
        <v>2215.539300668092</v>
      </c>
      <c r="T12" s="265">
        <f>'7.4'!G12</f>
        <v>1866.7330236858763</v>
      </c>
      <c r="U12" s="265">
        <f>'7.4'!H12</f>
        <v>2356.5284134241319</v>
      </c>
      <c r="V12" s="265">
        <f>'7.4'!I12</f>
        <v>1907.0633501547186</v>
      </c>
      <c r="W12" s="265">
        <f>'7.4'!J12</f>
        <v>1716.307579043169</v>
      </c>
      <c r="X12" s="265">
        <f>'7.4'!K12</f>
        <v>1930.2150125596954</v>
      </c>
      <c r="Y12" s="265">
        <f>'7.4'!L12</f>
        <v>1644.4407143319202</v>
      </c>
      <c r="Z12" s="264">
        <v>0.58333333333333304</v>
      </c>
      <c r="AA12" s="265">
        <f t="shared" si="2"/>
        <v>1716.307579043169</v>
      </c>
      <c r="AB12" s="265">
        <f t="shared" si="3"/>
        <v>652.03472279643802</v>
      </c>
      <c r="AC12" s="265">
        <f t="shared" si="0"/>
        <v>1930.2150125596954</v>
      </c>
      <c r="AD12" s="265">
        <f t="shared" si="1"/>
        <v>1644.4407143319202</v>
      </c>
    </row>
    <row r="13" spans="1:30" ht="11.1" customHeight="1">
      <c r="A13" s="263"/>
      <c r="B13" s="204"/>
      <c r="C13" s="24"/>
      <c r="D13" s="24"/>
      <c r="E13" s="24"/>
      <c r="F13" s="24"/>
      <c r="G13" s="24"/>
      <c r="H13" s="24"/>
      <c r="I13" s="24"/>
      <c r="J13" s="24"/>
      <c r="K13" s="24"/>
      <c r="L13" s="24"/>
      <c r="M13" s="24"/>
      <c r="N13" s="1330"/>
      <c r="O13" s="264">
        <f>'7.4'!B13</f>
        <v>0.625</v>
      </c>
      <c r="P13" s="265">
        <f>'7.4'!C13</f>
        <v>2078.1570119980393</v>
      </c>
      <c r="Q13" s="265">
        <f>'7.4'!D13</f>
        <v>2242.4393164624221</v>
      </c>
      <c r="R13" s="265">
        <f>'7.4'!E13</f>
        <v>2349.304301839607</v>
      </c>
      <c r="S13" s="265">
        <f>'7.4'!F13</f>
        <v>2186.7923006680926</v>
      </c>
      <c r="T13" s="265">
        <f>'7.4'!G13</f>
        <v>1846.3320236858763</v>
      </c>
      <c r="U13" s="265">
        <f>'7.4'!H13</f>
        <v>2318.1874134241316</v>
      </c>
      <c r="V13" s="265">
        <f>'7.4'!I13</f>
        <v>1881.3203501547184</v>
      </c>
      <c r="W13" s="265">
        <f>'7.4'!J13</f>
        <v>1684.4935790431691</v>
      </c>
      <c r="X13" s="265">
        <f>'7.4'!K13</f>
        <v>1904.2910125596957</v>
      </c>
      <c r="Y13" s="265">
        <f>'7.4'!L13</f>
        <v>1609.0267143319199</v>
      </c>
      <c r="Z13" s="264">
        <v>0.625</v>
      </c>
      <c r="AA13" s="265">
        <f t="shared" si="2"/>
        <v>1684.4935790431691</v>
      </c>
      <c r="AB13" s="265">
        <f t="shared" si="3"/>
        <v>664.81072279643786</v>
      </c>
      <c r="AC13" s="265">
        <f t="shared" si="0"/>
        <v>1904.2910125596957</v>
      </c>
      <c r="AD13" s="265">
        <f t="shared" si="1"/>
        <v>1609.0267143319199</v>
      </c>
    </row>
    <row r="14" spans="1:30" ht="11.1" customHeight="1">
      <c r="A14" s="263"/>
      <c r="B14" s="204"/>
      <c r="C14" s="24"/>
      <c r="D14" s="24"/>
      <c r="E14" s="24"/>
      <c r="F14" s="24"/>
      <c r="G14" s="24"/>
      <c r="H14" s="24"/>
      <c r="I14" s="24"/>
      <c r="J14" s="24"/>
      <c r="K14" s="24"/>
      <c r="L14" s="24"/>
      <c r="M14" s="24"/>
      <c r="N14" s="1330"/>
      <c r="O14" s="264">
        <f>'7.4'!B14</f>
        <v>0.66666666666666696</v>
      </c>
      <c r="P14" s="265">
        <f>'7.4'!C14</f>
        <v>2107.6250119980396</v>
      </c>
      <c r="Q14" s="265">
        <f>'7.4'!D14</f>
        <v>2283.8203164624219</v>
      </c>
      <c r="R14" s="265">
        <f>'7.4'!E14</f>
        <v>2360.7003018396072</v>
      </c>
      <c r="S14" s="265">
        <f>'7.4'!F14</f>
        <v>2215.6543006680931</v>
      </c>
      <c r="T14" s="265">
        <f>'7.4'!G14</f>
        <v>1864.6110236858763</v>
      </c>
      <c r="U14" s="265">
        <f>'7.4'!H14</f>
        <v>2327.0314134241316</v>
      </c>
      <c r="V14" s="265">
        <f>'7.4'!I14</f>
        <v>1901.2053501547184</v>
      </c>
      <c r="W14" s="265">
        <f>'7.4'!J14</f>
        <v>1679.7315790431689</v>
      </c>
      <c r="X14" s="265">
        <f>'7.4'!K14</f>
        <v>1911.7970125596955</v>
      </c>
      <c r="Y14" s="265">
        <f>'7.4'!L14</f>
        <v>1716.4027143319204</v>
      </c>
      <c r="Z14" s="264">
        <v>0.66666666666666696</v>
      </c>
      <c r="AA14" s="265">
        <f t="shared" si="2"/>
        <v>1679.7315790431689</v>
      </c>
      <c r="AB14" s="265">
        <f t="shared" si="3"/>
        <v>680.96872279643821</v>
      </c>
      <c r="AC14" s="265">
        <f t="shared" si="0"/>
        <v>1911.7970125596955</v>
      </c>
      <c r="AD14" s="265">
        <f t="shared" si="1"/>
        <v>1716.4027143319204</v>
      </c>
    </row>
    <row r="15" spans="1:30" ht="11.1" customHeight="1">
      <c r="A15" s="263"/>
      <c r="B15" s="204"/>
      <c r="C15" s="24"/>
      <c r="D15" s="24"/>
      <c r="E15" s="24"/>
      <c r="F15" s="24"/>
      <c r="G15" s="24"/>
      <c r="H15" s="24"/>
      <c r="I15" s="24"/>
      <c r="J15" s="24"/>
      <c r="K15" s="24"/>
      <c r="L15" s="24"/>
      <c r="M15" s="24"/>
      <c r="N15" s="1330"/>
      <c r="O15" s="264">
        <f>'7.4'!B15</f>
        <v>0.70833333333333304</v>
      </c>
      <c r="P15" s="265">
        <f>'7.4'!C15</f>
        <v>2152.2500119980396</v>
      </c>
      <c r="Q15" s="265">
        <f>'7.4'!D15</f>
        <v>2353.6263164624215</v>
      </c>
      <c r="R15" s="265">
        <f>'7.4'!E15</f>
        <v>2427.5773018396076</v>
      </c>
      <c r="S15" s="265">
        <f>'7.4'!F15</f>
        <v>2244.9323006680929</v>
      </c>
      <c r="T15" s="265">
        <f>'7.4'!G15</f>
        <v>1920.5780236858766</v>
      </c>
      <c r="U15" s="265">
        <f>'7.4'!H15</f>
        <v>2358.6744134241321</v>
      </c>
      <c r="V15" s="265">
        <f>'7.4'!I15</f>
        <v>1947.1073501547185</v>
      </c>
      <c r="W15" s="265">
        <f>'7.4'!J15</f>
        <v>1731.5215790431691</v>
      </c>
      <c r="X15" s="265">
        <f>'7.4'!K15</f>
        <v>1967.8990125596954</v>
      </c>
      <c r="Y15" s="265">
        <f>'7.4'!L15</f>
        <v>1796.5427143319207</v>
      </c>
      <c r="Z15" s="264">
        <v>0.70833333333333304</v>
      </c>
      <c r="AA15" s="265">
        <f t="shared" si="2"/>
        <v>1731.5215790431691</v>
      </c>
      <c r="AB15" s="265">
        <f t="shared" si="3"/>
        <v>696.05572279643843</v>
      </c>
      <c r="AC15" s="265">
        <f t="shared" si="0"/>
        <v>1967.8990125596954</v>
      </c>
      <c r="AD15" s="265">
        <f t="shared" si="1"/>
        <v>1796.5427143319207</v>
      </c>
    </row>
    <row r="16" spans="1:30" ht="11.1" customHeight="1">
      <c r="A16" s="263"/>
      <c r="B16" s="204"/>
      <c r="C16" s="24"/>
      <c r="D16" s="24"/>
      <c r="E16" s="24"/>
      <c r="F16" s="24"/>
      <c r="G16" s="24"/>
      <c r="H16" s="24"/>
      <c r="I16" s="24"/>
      <c r="J16" s="24"/>
      <c r="K16" s="24"/>
      <c r="L16" s="24"/>
      <c r="M16" s="24"/>
      <c r="N16" s="1330"/>
      <c r="O16" s="264">
        <f>'7.4'!B16</f>
        <v>0.75</v>
      </c>
      <c r="P16" s="265">
        <f>'7.4'!C16</f>
        <v>2187.2840119980392</v>
      </c>
      <c r="Q16" s="265">
        <f>'7.4'!D16</f>
        <v>2422.0823164624221</v>
      </c>
      <c r="R16" s="265">
        <f>'7.4'!E16</f>
        <v>2417.7273018396072</v>
      </c>
      <c r="S16" s="265">
        <f>'7.4'!F16</f>
        <v>2265.2783006680925</v>
      </c>
      <c r="T16" s="265">
        <f>'7.4'!G16</f>
        <v>1954.9770236858765</v>
      </c>
      <c r="U16" s="265">
        <f>'7.4'!H16</f>
        <v>2399.9404134241322</v>
      </c>
      <c r="V16" s="265">
        <f>'7.4'!I16</f>
        <v>1970.2023501547185</v>
      </c>
      <c r="W16" s="265">
        <f>'7.4'!J16</f>
        <v>1793.8865790431689</v>
      </c>
      <c r="X16" s="265">
        <f>'7.4'!K16</f>
        <v>2011.6240125596958</v>
      </c>
      <c r="Y16" s="265">
        <f>'7.4'!L16</f>
        <v>1888.7577143319199</v>
      </c>
      <c r="Z16" s="264">
        <v>0.75</v>
      </c>
      <c r="AA16" s="265">
        <f t="shared" si="2"/>
        <v>1793.8865790431689</v>
      </c>
      <c r="AB16" s="265">
        <f t="shared" si="3"/>
        <v>628.19573741925319</v>
      </c>
      <c r="AC16" s="265">
        <f t="shared" si="0"/>
        <v>2011.6240125596958</v>
      </c>
      <c r="AD16" s="265">
        <f t="shared" si="1"/>
        <v>1888.7577143319199</v>
      </c>
    </row>
    <row r="17" spans="1:30" ht="11.1" customHeight="1">
      <c r="A17" s="263"/>
      <c r="B17" s="204"/>
      <c r="C17" s="24"/>
      <c r="D17" s="24"/>
      <c r="E17" s="24"/>
      <c r="F17" s="24"/>
      <c r="G17" s="24"/>
      <c r="H17" s="24"/>
      <c r="I17" s="24"/>
      <c r="J17" s="24"/>
      <c r="K17" s="24"/>
      <c r="L17" s="24"/>
      <c r="M17" s="24"/>
      <c r="N17" s="1330"/>
      <c r="O17" s="264">
        <f>'7.4'!B17</f>
        <v>0.79166666666666696</v>
      </c>
      <c r="P17" s="265">
        <f>'7.4'!C17</f>
        <v>2200.0360119980396</v>
      </c>
      <c r="Q17" s="265">
        <f>'7.4'!D17</f>
        <v>2428.184316462422</v>
      </c>
      <c r="R17" s="265">
        <f>'7.4'!E17</f>
        <v>2505.7143018396073</v>
      </c>
      <c r="S17" s="265">
        <f>'7.4'!F17</f>
        <v>2257.1453006680931</v>
      </c>
      <c r="T17" s="265">
        <f>'7.4'!G17</f>
        <v>1960.5930236858765</v>
      </c>
      <c r="U17" s="265">
        <f>'7.4'!H17</f>
        <v>2405.497413424132</v>
      </c>
      <c r="V17" s="265">
        <f>'7.4'!I17</f>
        <v>1977.5503501547187</v>
      </c>
      <c r="W17" s="265">
        <f>'7.4'!J17</f>
        <v>1817.6375790431689</v>
      </c>
      <c r="X17" s="265">
        <f>'7.4'!K17</f>
        <v>2036.1460125596955</v>
      </c>
      <c r="Y17" s="265">
        <f>'7.4'!L17</f>
        <v>1920.6387143319205</v>
      </c>
      <c r="Z17" s="264">
        <v>0.79166666666666696</v>
      </c>
      <c r="AA17" s="265">
        <f t="shared" si="2"/>
        <v>1817.6375790431689</v>
      </c>
      <c r="AB17" s="265">
        <f t="shared" si="3"/>
        <v>688.07672279643839</v>
      </c>
      <c r="AC17" s="265">
        <f t="shared" si="0"/>
        <v>2036.1460125596955</v>
      </c>
      <c r="AD17" s="265">
        <f t="shared" si="1"/>
        <v>1920.6387143319205</v>
      </c>
    </row>
    <row r="18" spans="1:30" ht="11.1" customHeight="1">
      <c r="A18" s="263"/>
      <c r="B18" s="204"/>
      <c r="C18" s="24"/>
      <c r="D18" s="24"/>
      <c r="E18" s="24"/>
      <c r="F18" s="24"/>
      <c r="G18" s="24"/>
      <c r="H18" s="24"/>
      <c r="I18" s="24"/>
      <c r="J18" s="24"/>
      <c r="K18" s="24"/>
      <c r="L18" s="24"/>
      <c r="M18" s="24"/>
      <c r="N18" s="1330"/>
      <c r="O18" s="264">
        <f>'7.4'!B18</f>
        <v>0.83333333333333304</v>
      </c>
      <c r="P18" s="265">
        <f>'7.4'!C18</f>
        <v>2210.9910119980395</v>
      </c>
      <c r="Q18" s="265">
        <f>'7.4'!D18</f>
        <v>2437.1683164624214</v>
      </c>
      <c r="R18" s="265">
        <f>'7.4'!E18</f>
        <v>2491.3843018396069</v>
      </c>
      <c r="S18" s="265">
        <f>'7.4'!F18</f>
        <v>2248.4173006680926</v>
      </c>
      <c r="T18" s="265">
        <f>'7.4'!G18</f>
        <v>1954.5760236858764</v>
      </c>
      <c r="U18" s="265">
        <f>'7.4'!H18</f>
        <v>2405.2694134241324</v>
      </c>
      <c r="V18" s="265">
        <f>'7.4'!I18</f>
        <v>1984.6193501547184</v>
      </c>
      <c r="W18" s="265">
        <f>'7.4'!J18</f>
        <v>1827.6195790431691</v>
      </c>
      <c r="X18" s="265">
        <f>'7.4'!K18</f>
        <v>2051.0740125596958</v>
      </c>
      <c r="Y18" s="265">
        <f>'7.4'!L18</f>
        <v>1932.6157143319199</v>
      </c>
      <c r="Z18" s="264">
        <v>0.83333333333333304</v>
      </c>
      <c r="AA18" s="265">
        <f t="shared" si="2"/>
        <v>1827.6195790431691</v>
      </c>
      <c r="AB18" s="265">
        <f t="shared" si="3"/>
        <v>663.76472279643781</v>
      </c>
      <c r="AC18" s="265">
        <f t="shared" si="0"/>
        <v>2051.0740125596958</v>
      </c>
      <c r="AD18" s="265">
        <f t="shared" si="1"/>
        <v>1932.6157143319199</v>
      </c>
    </row>
    <row r="19" spans="1:30" ht="15" customHeight="1">
      <c r="A19" s="567" t="s">
        <v>440</v>
      </c>
      <c r="B19" s="567"/>
      <c r="C19" s="567"/>
      <c r="D19" s="567"/>
      <c r="E19" s="567"/>
      <c r="F19" s="567"/>
      <c r="G19" s="567"/>
      <c r="H19" s="567"/>
      <c r="I19" s="567"/>
      <c r="J19" s="567"/>
      <c r="K19" s="567"/>
      <c r="L19" s="567"/>
      <c r="M19" s="424"/>
      <c r="N19" s="1330"/>
      <c r="O19" s="264">
        <f>'7.4'!B19</f>
        <v>0.875</v>
      </c>
      <c r="P19" s="265">
        <f>'7.4'!C19</f>
        <v>2181.6590119980392</v>
      </c>
      <c r="Q19" s="265">
        <f>'7.4'!D19</f>
        <v>2420.5483164624216</v>
      </c>
      <c r="R19" s="265">
        <f>'7.4'!E19</f>
        <v>2368.6753018396071</v>
      </c>
      <c r="S19" s="265">
        <f>'7.4'!F19</f>
        <v>2212.6813006680923</v>
      </c>
      <c r="T19" s="265">
        <f>'7.4'!G19</f>
        <v>1919.8670236858763</v>
      </c>
      <c r="U19" s="265">
        <f>'7.4'!H19</f>
        <v>2382.5424134241316</v>
      </c>
      <c r="V19" s="265">
        <f>'7.4'!I19</f>
        <v>1960.8023501547189</v>
      </c>
      <c r="W19" s="265">
        <f>'7.4'!J19</f>
        <v>1806.8105790431694</v>
      </c>
      <c r="X19" s="265">
        <f>'7.4'!K19</f>
        <v>2034.3420125596954</v>
      </c>
      <c r="Y19" s="265">
        <f>'7.4'!L19</f>
        <v>1904.9657143319205</v>
      </c>
      <c r="Z19" s="264">
        <v>0.875</v>
      </c>
      <c r="AA19" s="265">
        <f t="shared" si="2"/>
        <v>1806.8105790431694</v>
      </c>
      <c r="AB19" s="265">
        <f t="shared" si="3"/>
        <v>613.7377374192522</v>
      </c>
      <c r="AC19" s="265">
        <f t="shared" si="0"/>
        <v>2034.3420125596954</v>
      </c>
      <c r="AD19" s="265">
        <f t="shared" si="1"/>
        <v>1904.9657143319205</v>
      </c>
    </row>
    <row r="20" spans="1:30" ht="12.75" customHeight="1">
      <c r="N20" s="1330"/>
      <c r="O20" s="264">
        <f>'7.4'!B20</f>
        <v>0.91666666666666696</v>
      </c>
      <c r="P20" s="265">
        <f>'7.4'!C20</f>
        <v>2085.1040119980398</v>
      </c>
      <c r="Q20" s="265">
        <f>'7.4'!D20</f>
        <v>2329.7683164624218</v>
      </c>
      <c r="R20" s="265">
        <f>'7.4'!E20</f>
        <v>2285.6313018396072</v>
      </c>
      <c r="S20" s="265">
        <f>'7.4'!F20</f>
        <v>2087.2173006680928</v>
      </c>
      <c r="T20" s="265">
        <f>'7.4'!G20</f>
        <v>1813.7950236858765</v>
      </c>
      <c r="U20" s="265">
        <f>'7.4'!H20</f>
        <v>2290.2484134241317</v>
      </c>
      <c r="V20" s="265">
        <f>'7.4'!I20</f>
        <v>1874.7333501547184</v>
      </c>
      <c r="W20" s="265">
        <f>'7.4'!J20</f>
        <v>1737.9415790431688</v>
      </c>
      <c r="X20" s="265">
        <f>'7.4'!K20</f>
        <v>1969.4220125596953</v>
      </c>
      <c r="Y20" s="265">
        <f>'7.4'!L20</f>
        <v>1794.1087143319201</v>
      </c>
      <c r="Z20" s="264">
        <v>0.91666666666666696</v>
      </c>
      <c r="AA20" s="265">
        <f t="shared" si="2"/>
        <v>1737.9415790431688</v>
      </c>
      <c r="AB20" s="265">
        <f t="shared" si="3"/>
        <v>591.82673741925305</v>
      </c>
      <c r="AC20" s="265">
        <f t="shared" si="0"/>
        <v>1969.4220125596953</v>
      </c>
      <c r="AD20" s="265">
        <f t="shared" si="1"/>
        <v>1794.1087143319201</v>
      </c>
    </row>
    <row r="21" spans="1:30" ht="11.1" customHeight="1">
      <c r="A21" s="263"/>
      <c r="B21" s="263"/>
      <c r="C21" s="263"/>
      <c r="D21" s="263"/>
      <c r="E21" s="263"/>
      <c r="F21" s="263"/>
      <c r="G21" s="263"/>
      <c r="H21" s="263"/>
      <c r="I21" s="263"/>
      <c r="J21" s="263"/>
      <c r="K21" s="263"/>
      <c r="L21" s="263"/>
      <c r="M21" s="263"/>
      <c r="N21" s="1330"/>
      <c r="O21" s="264">
        <f>'7.4'!B21</f>
        <v>0.95833333333333304</v>
      </c>
      <c r="P21" s="265">
        <f>'7.4'!C21</f>
        <v>1915.8120119980395</v>
      </c>
      <c r="Q21" s="265">
        <f>'7.4'!D21</f>
        <v>2138.4973164624221</v>
      </c>
      <c r="R21" s="265">
        <f>'7.4'!E21</f>
        <v>2112.6863018396079</v>
      </c>
      <c r="S21" s="265">
        <f>'7.4'!F21</f>
        <v>1880.4143006680929</v>
      </c>
      <c r="T21" s="265">
        <f>'7.4'!G21</f>
        <v>1666.4400236858764</v>
      </c>
      <c r="U21" s="265">
        <f>'7.4'!H21</f>
        <v>2109.3494134241319</v>
      </c>
      <c r="V21" s="265">
        <f>'7.4'!I21</f>
        <v>1710.6493501547184</v>
      </c>
      <c r="W21" s="265">
        <f>'7.4'!J21</f>
        <v>1634.1465790431689</v>
      </c>
      <c r="X21" s="265">
        <f>'7.4'!K21</f>
        <v>1850.1750125596955</v>
      </c>
      <c r="Y21" s="265">
        <f>'7.4'!L21</f>
        <v>1616.0857143319204</v>
      </c>
      <c r="Z21" s="264">
        <v>0.95833333333333304</v>
      </c>
      <c r="AA21" s="265">
        <f t="shared" si="2"/>
        <v>1634.1465790431689</v>
      </c>
      <c r="AB21" s="265">
        <f t="shared" si="3"/>
        <v>504.35073741925316</v>
      </c>
      <c r="AC21" s="265">
        <f t="shared" si="0"/>
        <v>1850.1750125596955</v>
      </c>
      <c r="AD21" s="265">
        <f t="shared" si="1"/>
        <v>1616.0857143319204</v>
      </c>
    </row>
    <row r="22" spans="1:30" ht="11.1" customHeight="1">
      <c r="A22" s="263"/>
      <c r="B22" s="263"/>
      <c r="C22" s="263"/>
      <c r="D22" s="263"/>
      <c r="E22" s="263"/>
      <c r="F22" s="263"/>
      <c r="G22" s="263"/>
      <c r="H22" s="263"/>
      <c r="I22" s="263"/>
      <c r="J22" s="263"/>
      <c r="K22" s="263"/>
      <c r="L22" s="263"/>
      <c r="M22" s="263"/>
      <c r="N22" s="1330"/>
      <c r="O22" s="264">
        <f>'7.4'!B22</f>
        <v>1</v>
      </c>
      <c r="P22" s="265">
        <f>'7.4'!C22</f>
        <v>1781.6290119980392</v>
      </c>
      <c r="Q22" s="265">
        <f>'7.4'!D22</f>
        <v>1995.1463164624222</v>
      </c>
      <c r="R22" s="265">
        <f>'7.4'!E22</f>
        <v>1929.6453018396076</v>
      </c>
      <c r="S22" s="265">
        <f>'7.4'!F22</f>
        <v>1733.1783006680926</v>
      </c>
      <c r="T22" s="265">
        <f>'7.4'!G22</f>
        <v>1508.2010236858764</v>
      </c>
      <c r="U22" s="265">
        <f>'7.4'!H22</f>
        <v>1964.4714134241322</v>
      </c>
      <c r="V22" s="265">
        <f>'7.4'!I22</f>
        <v>1549.5513501547184</v>
      </c>
      <c r="W22" s="265">
        <f>'7.4'!J22</f>
        <v>1555.083579043169</v>
      </c>
      <c r="X22" s="265">
        <f>'7.4'!K22</f>
        <v>1648.7840125596949</v>
      </c>
      <c r="Y22" s="265">
        <f>'7.4'!L22</f>
        <v>1495.5427143319203</v>
      </c>
      <c r="Z22" s="264">
        <v>1</v>
      </c>
      <c r="AA22" s="265">
        <f t="shared" si="2"/>
        <v>1508.2010236858764</v>
      </c>
      <c r="AB22" s="265">
        <f t="shared" si="3"/>
        <v>486.94529277654578</v>
      </c>
      <c r="AC22" s="265">
        <f t="shared" si="0"/>
        <v>1648.7840125596949</v>
      </c>
      <c r="AD22" s="265">
        <f t="shared" si="1"/>
        <v>1495.5427143319203</v>
      </c>
    </row>
    <row r="23" spans="1:30" ht="11.1" customHeight="1">
      <c r="A23" s="263"/>
      <c r="B23" s="263"/>
      <c r="C23" s="263"/>
      <c r="D23" s="263"/>
      <c r="E23" s="263"/>
      <c r="F23" s="263"/>
      <c r="G23" s="263"/>
      <c r="H23" s="263"/>
      <c r="I23" s="263"/>
      <c r="J23" s="263"/>
      <c r="K23" s="263"/>
      <c r="L23" s="263"/>
      <c r="M23" s="263"/>
      <c r="N23" s="1330"/>
      <c r="O23" s="264">
        <f>'7.4'!B23</f>
        <v>1.0416666666666701</v>
      </c>
      <c r="P23" s="265">
        <f>'7.4'!C23</f>
        <v>1665.4260119980393</v>
      </c>
      <c r="Q23" s="265">
        <f>'7.4'!D23</f>
        <v>1895.9083164624219</v>
      </c>
      <c r="R23" s="265">
        <f>'7.4'!E23</f>
        <v>1884.2693018396076</v>
      </c>
      <c r="S23" s="265">
        <f>'7.4'!F23</f>
        <v>1640.9033006680925</v>
      </c>
      <c r="T23" s="265">
        <f>'7.4'!G23</f>
        <v>1443.7620236858763</v>
      </c>
      <c r="U23" s="265">
        <f>'7.4'!H23</f>
        <v>1907.1094134241318</v>
      </c>
      <c r="V23" s="265">
        <f>'7.4'!I23</f>
        <v>1435.3983501547186</v>
      </c>
      <c r="W23" s="265">
        <f>'7.4'!J23</f>
        <v>1403.1405790431691</v>
      </c>
      <c r="X23" s="265">
        <f>'7.4'!K23</f>
        <v>1509.7950125596956</v>
      </c>
      <c r="Y23" s="265">
        <f>'7.4'!L23</f>
        <v>1324.4817143319203</v>
      </c>
      <c r="Z23" s="264">
        <v>1.0416666666666701</v>
      </c>
      <c r="AA23" s="265">
        <f t="shared" si="2"/>
        <v>1403.1405790431691</v>
      </c>
      <c r="AB23" s="265">
        <f t="shared" si="3"/>
        <v>503.96883438096279</v>
      </c>
      <c r="AC23" s="265">
        <f t="shared" si="0"/>
        <v>1509.7950125596956</v>
      </c>
      <c r="AD23" s="265">
        <f t="shared" si="1"/>
        <v>1324.4817143319203</v>
      </c>
    </row>
    <row r="24" spans="1:30" ht="11.1" customHeight="1">
      <c r="A24" s="263"/>
      <c r="B24" s="263"/>
      <c r="C24" s="263"/>
      <c r="D24" s="263"/>
      <c r="E24" s="263"/>
      <c r="F24" s="263"/>
      <c r="G24" s="263"/>
      <c r="H24" s="263"/>
      <c r="I24" s="263"/>
      <c r="J24" s="263"/>
      <c r="K24" s="263"/>
      <c r="L24" s="263"/>
      <c r="M24" s="263"/>
      <c r="N24" s="1330"/>
      <c r="O24" s="264">
        <f>'7.4'!B24</f>
        <v>1.0833333333333299</v>
      </c>
      <c r="P24" s="265">
        <f>'7.4'!C24</f>
        <v>1652.9030119980393</v>
      </c>
      <c r="Q24" s="265">
        <f>'7.4'!D24</f>
        <v>1886.3903164624217</v>
      </c>
      <c r="R24" s="265">
        <f>'7.4'!E24</f>
        <v>1890.7623018396071</v>
      </c>
      <c r="S24" s="265">
        <f>'7.4'!F24</f>
        <v>1650.7973006680925</v>
      </c>
      <c r="T24" s="265">
        <f>'7.4'!G24</f>
        <v>1436.1510236858765</v>
      </c>
      <c r="U24" s="265">
        <f>'7.4'!H24</f>
        <v>1912.5774134241315</v>
      </c>
      <c r="V24" s="265">
        <f>'7.4'!I24</f>
        <v>1395.1903501547185</v>
      </c>
      <c r="W24" s="265">
        <f>'7.4'!J24</f>
        <v>1328.279579043169</v>
      </c>
      <c r="X24" s="265">
        <f>'7.4'!K24</f>
        <v>1521.7120125596955</v>
      </c>
      <c r="Y24" s="265">
        <f>'7.4'!L24</f>
        <v>1321.6927143319201</v>
      </c>
      <c r="Z24" s="264">
        <v>1.0833333333333299</v>
      </c>
      <c r="AA24" s="265">
        <f t="shared" si="2"/>
        <v>1328.279579043169</v>
      </c>
      <c r="AB24" s="265">
        <f t="shared" si="3"/>
        <v>584.29783438096251</v>
      </c>
      <c r="AC24" s="265">
        <f t="shared" si="0"/>
        <v>1521.7120125596955</v>
      </c>
      <c r="AD24" s="265">
        <f t="shared" si="1"/>
        <v>1321.6927143319201</v>
      </c>
    </row>
    <row r="25" spans="1:30" ht="11.1" customHeight="1">
      <c r="A25" s="263"/>
      <c r="B25" s="263"/>
      <c r="C25" s="263"/>
      <c r="D25" s="263"/>
      <c r="E25" s="263"/>
      <c r="F25" s="263"/>
      <c r="G25" s="263"/>
      <c r="H25" s="263"/>
      <c r="I25" s="263"/>
      <c r="J25" s="263"/>
      <c r="K25" s="263"/>
      <c r="L25" s="263"/>
      <c r="M25" s="263"/>
      <c r="N25" s="1330"/>
      <c r="O25" s="264">
        <f>'7.4'!B25</f>
        <v>1.125</v>
      </c>
      <c r="P25" s="265">
        <f>'7.4'!C25</f>
        <v>1660.9950119980394</v>
      </c>
      <c r="Q25" s="265">
        <f>'7.4'!D25</f>
        <v>1901.8053164624221</v>
      </c>
      <c r="R25" s="265">
        <f>'7.4'!E25</f>
        <v>1923.1903018396076</v>
      </c>
      <c r="S25" s="265">
        <f>'7.4'!F25</f>
        <v>1686.8763006680929</v>
      </c>
      <c r="T25" s="265">
        <f>'7.4'!G25</f>
        <v>1452.7270236858762</v>
      </c>
      <c r="U25" s="265">
        <f>'7.4'!H25</f>
        <v>1947.5604134241316</v>
      </c>
      <c r="V25" s="265">
        <f>'7.4'!I25</f>
        <v>1410.1223501547181</v>
      </c>
      <c r="W25" s="265">
        <f>'7.4'!J25</f>
        <v>1332.4655790431693</v>
      </c>
      <c r="X25" s="265">
        <f>'7.4'!K25</f>
        <v>1534.8680125596954</v>
      </c>
      <c r="Y25" s="265">
        <f>'7.4'!L25</f>
        <v>1335.3107143319201</v>
      </c>
      <c r="Z25" s="264">
        <v>1.125</v>
      </c>
      <c r="AA25" s="265">
        <f t="shared" si="2"/>
        <v>1332.4655790431693</v>
      </c>
      <c r="AB25" s="265">
        <f t="shared" si="3"/>
        <v>615.09483438096231</v>
      </c>
      <c r="AC25" s="265">
        <f t="shared" si="0"/>
        <v>1534.8680125596954</v>
      </c>
      <c r="AD25" s="265">
        <f t="shared" si="1"/>
        <v>1335.3107143319201</v>
      </c>
    </row>
    <row r="26" spans="1:30" ht="11.1" customHeight="1">
      <c r="A26" s="263"/>
      <c r="B26" s="263"/>
      <c r="C26" s="263"/>
      <c r="D26" s="263"/>
      <c r="E26" s="263"/>
      <c r="F26" s="263"/>
      <c r="G26" s="263"/>
      <c r="H26" s="263"/>
      <c r="I26" s="263"/>
      <c r="J26" s="263"/>
      <c r="K26" s="263"/>
      <c r="L26" s="263"/>
      <c r="M26" s="263"/>
      <c r="N26" s="1330"/>
      <c r="O26" s="264">
        <f>'7.4'!B26</f>
        <v>1.1666666666666701</v>
      </c>
      <c r="P26" s="265">
        <f>'7.4'!C26</f>
        <v>1684.3140119980392</v>
      </c>
      <c r="Q26" s="265">
        <f>'7.4'!D26</f>
        <v>1955.702316462422</v>
      </c>
      <c r="R26" s="265">
        <f>'7.4'!E26</f>
        <v>1976.4903018396071</v>
      </c>
      <c r="S26" s="265">
        <f>'7.4'!F26</f>
        <v>1755.2353006680926</v>
      </c>
      <c r="T26" s="265">
        <f>'7.4'!G26</f>
        <v>1498.5350236858762</v>
      </c>
      <c r="U26" s="265">
        <f>'7.4'!H26</f>
        <v>2014.181413424132</v>
      </c>
      <c r="V26" s="265">
        <f>'7.4'!I26</f>
        <v>1473.1783501547181</v>
      </c>
      <c r="W26" s="265">
        <f>'7.4'!J26</f>
        <v>1365.8875790431691</v>
      </c>
      <c r="X26" s="265">
        <f>'7.4'!K26</f>
        <v>1568.7020125596955</v>
      </c>
      <c r="Y26" s="265">
        <f>'7.4'!L26</f>
        <v>1376.5967143319203</v>
      </c>
      <c r="Z26" s="264">
        <v>1.1666666666666701</v>
      </c>
      <c r="AA26" s="265">
        <f t="shared" si="2"/>
        <v>1365.8875790431691</v>
      </c>
      <c r="AB26" s="265">
        <f t="shared" si="3"/>
        <v>648.29383438096283</v>
      </c>
      <c r="AC26" s="265">
        <f t="shared" si="0"/>
        <v>1568.7020125596955</v>
      </c>
      <c r="AD26" s="265">
        <f t="shared" si="1"/>
        <v>1376.5967143319203</v>
      </c>
    </row>
    <row r="27" spans="1:30" ht="11.1" customHeight="1">
      <c r="A27" s="263"/>
      <c r="B27" s="263"/>
      <c r="C27" s="263"/>
      <c r="D27" s="263"/>
      <c r="E27" s="263"/>
      <c r="F27" s="263"/>
      <c r="G27" s="263"/>
      <c r="H27" s="263"/>
      <c r="I27" s="263"/>
      <c r="J27" s="263"/>
      <c r="K27" s="263"/>
      <c r="L27" s="263"/>
      <c r="M27" s="263"/>
      <c r="N27" s="1330"/>
      <c r="O27" s="264">
        <f>'7.4'!B27</f>
        <v>1.2083333333333299</v>
      </c>
      <c r="P27" s="265">
        <f>'7.4'!C27</f>
        <v>1773.4780119980392</v>
      </c>
      <c r="Q27" s="265">
        <f>'7.4'!D27</f>
        <v>2078.240316462422</v>
      </c>
      <c r="R27" s="265">
        <f>'7.4'!E27</f>
        <v>2084.5113018396073</v>
      </c>
      <c r="S27" s="265">
        <f>'7.4'!F27</f>
        <v>1872.4783006680927</v>
      </c>
      <c r="T27" s="265">
        <f>'7.4'!G27</f>
        <v>1615.4220236858764</v>
      </c>
      <c r="U27" s="265">
        <f>'7.4'!H27</f>
        <v>2137.8074134241319</v>
      </c>
      <c r="V27" s="265">
        <f>'7.4'!I27</f>
        <v>1589.7693501547183</v>
      </c>
      <c r="W27" s="265">
        <f>'7.4'!J27</f>
        <v>1445.4245790431692</v>
      </c>
      <c r="X27" s="265">
        <f>'7.4'!K27</f>
        <v>1672.2760125596956</v>
      </c>
      <c r="Y27" s="265">
        <f>'7.4'!L27</f>
        <v>1461.3517143319202</v>
      </c>
      <c r="Z27" s="264">
        <v>1.2083333333333299</v>
      </c>
      <c r="AA27" s="265">
        <f t="shared" si="2"/>
        <v>1445.4245790431692</v>
      </c>
      <c r="AB27" s="265">
        <f t="shared" si="3"/>
        <v>692.38283438096278</v>
      </c>
      <c r="AC27" s="265">
        <f t="shared" si="0"/>
        <v>1672.2760125596956</v>
      </c>
      <c r="AD27" s="265">
        <f t="shared" si="1"/>
        <v>1461.3517143319202</v>
      </c>
    </row>
    <row r="28" spans="1:30" ht="11.1" customHeight="1">
      <c r="A28" s="263"/>
      <c r="B28" s="263"/>
      <c r="C28" s="263"/>
      <c r="D28" s="263"/>
      <c r="E28" s="263"/>
      <c r="F28" s="263"/>
      <c r="G28" s="263"/>
      <c r="H28" s="263"/>
      <c r="I28" s="263"/>
      <c r="J28" s="263"/>
      <c r="K28" s="263"/>
      <c r="L28" s="263"/>
      <c r="M28" s="263"/>
      <c r="N28" s="1330"/>
      <c r="O28" s="264">
        <f>'7.4'!B28</f>
        <v>1.25</v>
      </c>
      <c r="P28" s="265">
        <f>'7.4'!C28</f>
        <v>1977.3327462969796</v>
      </c>
      <c r="Q28" s="265">
        <f>'7.4'!D28</f>
        <v>2311.6453164624218</v>
      </c>
      <c r="R28" s="265">
        <f>'7.4'!E28</f>
        <v>2313.5433018396079</v>
      </c>
      <c r="S28" s="265">
        <f>'7.4'!F28</f>
        <v>2115.2913006680928</v>
      </c>
      <c r="T28" s="265">
        <f>'7.4'!G28</f>
        <v>1850.8520236858765</v>
      </c>
      <c r="U28" s="265">
        <f>'7.4'!H28</f>
        <v>2336.776413424132</v>
      </c>
      <c r="V28" s="265">
        <f>'7.4'!I28</f>
        <v>1837.0963501547183</v>
      </c>
      <c r="W28" s="265">
        <f>'7.4'!J28</f>
        <v>1707.0145790431691</v>
      </c>
      <c r="X28" s="265">
        <f>'7.4'!K28</f>
        <v>1924.9940125596954</v>
      </c>
      <c r="Y28" s="265">
        <f>'7.4'!L28</f>
        <v>1761.8977143319203</v>
      </c>
      <c r="Z28" s="264">
        <v>1.25</v>
      </c>
      <c r="AA28" s="265">
        <f t="shared" si="2"/>
        <v>1707.0145790431691</v>
      </c>
      <c r="AB28" s="265">
        <f t="shared" si="3"/>
        <v>629.76183438096291</v>
      </c>
      <c r="AC28" s="265">
        <f t="shared" si="0"/>
        <v>1924.9940125596954</v>
      </c>
      <c r="AD28" s="265">
        <f t="shared" si="1"/>
        <v>1761.8977143319203</v>
      </c>
    </row>
    <row r="29" spans="1:30" ht="12.95" customHeight="1">
      <c r="A29" s="263"/>
      <c r="B29" s="263"/>
      <c r="C29" s="263"/>
      <c r="D29" s="263"/>
      <c r="E29" s="263"/>
      <c r="F29" s="263"/>
      <c r="G29" s="263"/>
      <c r="H29" s="263"/>
      <c r="I29" s="263"/>
      <c r="J29" s="263"/>
      <c r="K29" s="263"/>
      <c r="L29" s="263"/>
      <c r="M29" s="263"/>
      <c r="N29" s="1330"/>
      <c r="O29" s="265"/>
      <c r="P29" s="266"/>
      <c r="Q29" s="266"/>
      <c r="R29" s="265"/>
      <c r="S29" s="265"/>
      <c r="T29" s="265"/>
    </row>
    <row r="30" spans="1:30" ht="12.95" customHeight="1">
      <c r="A30" s="263"/>
      <c r="B30" s="263"/>
      <c r="C30" s="263"/>
      <c r="D30" s="263"/>
      <c r="E30" s="263"/>
      <c r="F30" s="263"/>
      <c r="G30" s="263"/>
      <c r="H30" s="263"/>
      <c r="I30" s="263"/>
      <c r="J30" s="263"/>
      <c r="K30" s="263"/>
      <c r="L30" s="263"/>
      <c r="M30" s="263"/>
      <c r="P30" s="266"/>
      <c r="Q30" s="267" t="str">
        <f>'7.4'!A30</f>
        <v>Maximum</v>
      </c>
      <c r="S30" s="265"/>
    </row>
    <row r="31" spans="1:30" ht="12.95" customHeight="1">
      <c r="A31" s="263"/>
      <c r="B31" s="263"/>
      <c r="C31" s="263"/>
      <c r="D31" s="263"/>
      <c r="E31" s="263"/>
      <c r="F31" s="263"/>
      <c r="G31" s="263"/>
      <c r="H31" s="263"/>
      <c r="I31" s="263"/>
      <c r="J31" s="263"/>
      <c r="K31" s="263"/>
      <c r="L31" s="263"/>
      <c r="M31" s="263"/>
      <c r="P31" s="262">
        <f>P4</f>
        <v>42388</v>
      </c>
      <c r="Q31" s="265">
        <f>'7.4'!C30</f>
        <v>2349.5470119980396</v>
      </c>
    </row>
    <row r="32" spans="1:30" ht="11.1" customHeight="1">
      <c r="A32" s="263"/>
      <c r="B32" s="263"/>
      <c r="C32" s="263"/>
      <c r="D32" s="263"/>
      <c r="E32" s="263"/>
      <c r="F32" s="263"/>
      <c r="G32" s="263"/>
      <c r="H32" s="263"/>
      <c r="I32" s="263"/>
      <c r="J32" s="263"/>
      <c r="K32" s="263"/>
      <c r="L32" s="263"/>
      <c r="M32" s="263"/>
      <c r="P32" s="262">
        <f>Q4</f>
        <v>42754</v>
      </c>
      <c r="Q32" s="265">
        <f>'7.4'!D30</f>
        <v>2638.7143164624217</v>
      </c>
    </row>
    <row r="33" spans="1:25" ht="11.1" customHeight="1">
      <c r="A33" s="263"/>
      <c r="B33" s="263"/>
      <c r="C33" s="263"/>
      <c r="D33" s="263"/>
      <c r="E33" s="263"/>
      <c r="F33" s="263"/>
      <c r="G33" s="263"/>
      <c r="H33" s="263"/>
      <c r="I33" s="263"/>
      <c r="J33" s="263"/>
      <c r="K33" s="263"/>
      <c r="L33" s="263"/>
      <c r="M33" s="263"/>
      <c r="N33" s="1331"/>
      <c r="O33" s="404"/>
      <c r="P33" s="262">
        <f>R4</f>
        <v>43158</v>
      </c>
      <c r="Q33" s="265">
        <f>'7.4'!E30</f>
        <v>2726.900301839607</v>
      </c>
      <c r="R33" s="404"/>
      <c r="S33" s="404"/>
      <c r="T33" s="404"/>
      <c r="U33" s="404"/>
      <c r="V33" s="404"/>
      <c r="W33" s="404"/>
      <c r="X33" s="404"/>
    </row>
    <row r="34" spans="1:25" ht="11.1" customHeight="1">
      <c r="A34" s="263"/>
      <c r="B34" s="263"/>
      <c r="C34" s="263"/>
      <c r="D34" s="263"/>
      <c r="E34" s="263"/>
      <c r="F34" s="263"/>
      <c r="G34" s="263"/>
      <c r="H34" s="263"/>
      <c r="I34" s="263"/>
      <c r="J34" s="263"/>
      <c r="K34" s="263"/>
      <c r="L34" s="263"/>
      <c r="M34" s="263"/>
      <c r="P34" s="262">
        <f>S4</f>
        <v>43488</v>
      </c>
      <c r="Q34" s="265">
        <f>'7.4'!F30</f>
        <v>2426.2663006680923</v>
      </c>
    </row>
    <row r="35" spans="1:25" ht="11.1" customHeight="1">
      <c r="A35" s="263"/>
      <c r="B35" s="263"/>
      <c r="C35" s="263"/>
      <c r="D35" s="263"/>
      <c r="E35" s="263"/>
      <c r="F35" s="263"/>
      <c r="G35" s="263"/>
      <c r="H35" s="263"/>
      <c r="I35" s="263"/>
      <c r="J35" s="263"/>
      <c r="K35" s="263"/>
      <c r="L35" s="263"/>
      <c r="M35" s="263"/>
      <c r="P35" s="262">
        <f>T4</f>
        <v>43851</v>
      </c>
      <c r="Q35" s="265">
        <f>'7.4'!G30</f>
        <v>2143.1190236858765</v>
      </c>
    </row>
    <row r="36" spans="1:25" ht="11.1" customHeight="1">
      <c r="A36" s="263"/>
      <c r="B36" s="263"/>
      <c r="C36" s="263"/>
      <c r="D36" s="263"/>
      <c r="E36" s="263"/>
      <c r="F36" s="263"/>
      <c r="G36" s="263"/>
      <c r="H36" s="263"/>
      <c r="I36" s="263"/>
      <c r="J36" s="263"/>
      <c r="K36" s="263"/>
      <c r="L36" s="263"/>
      <c r="M36" s="263"/>
      <c r="P36" s="262">
        <f>U4</f>
        <v>44238</v>
      </c>
      <c r="Q36" s="265">
        <f>'7.4'!H30</f>
        <v>2582.3774134241321</v>
      </c>
      <c r="R36" s="405"/>
    </row>
    <row r="37" spans="1:25" ht="11.1" customHeight="1">
      <c r="A37" s="263"/>
      <c r="B37" s="263"/>
      <c r="C37" s="263"/>
      <c r="D37" s="263"/>
      <c r="E37" s="263"/>
      <c r="F37" s="263"/>
      <c r="G37" s="263"/>
      <c r="H37" s="263"/>
      <c r="I37" s="263"/>
      <c r="J37" s="263"/>
      <c r="K37" s="263"/>
      <c r="L37" s="263"/>
      <c r="M37" s="263"/>
      <c r="P37" s="262">
        <f>V4</f>
        <v>44572</v>
      </c>
      <c r="Q37" s="265">
        <f>'7.4'!I30</f>
        <v>2107.0183501547185</v>
      </c>
    </row>
    <row r="38" spans="1:25" ht="11.1" customHeight="1">
      <c r="A38" s="263"/>
      <c r="B38" s="263"/>
      <c r="C38" s="263"/>
      <c r="D38" s="263"/>
      <c r="E38" s="263"/>
      <c r="F38" s="263"/>
      <c r="G38" s="263"/>
      <c r="H38" s="263"/>
      <c r="I38" s="263"/>
      <c r="J38" s="263"/>
      <c r="K38" s="263"/>
      <c r="L38" s="263"/>
      <c r="M38" s="263"/>
      <c r="P38" s="262">
        <f>W4</f>
        <v>44964</v>
      </c>
      <c r="Q38" s="265">
        <f>'7.4'!J30</f>
        <v>2104.3595790431691</v>
      </c>
    </row>
    <row r="39" spans="1:25" ht="15.75" customHeight="1">
      <c r="A39" s="1720" t="s">
        <v>405</v>
      </c>
      <c r="B39" s="1720"/>
      <c r="C39" s="1720"/>
      <c r="D39" s="1720"/>
      <c r="E39" s="1720"/>
      <c r="F39" s="1720"/>
      <c r="G39" s="1720"/>
      <c r="H39" s="1720"/>
      <c r="I39" s="1720"/>
      <c r="J39" s="1720"/>
      <c r="K39" s="1720"/>
      <c r="L39" s="1720"/>
      <c r="M39" s="424"/>
      <c r="P39" s="262">
        <f>X4</f>
        <v>45300</v>
      </c>
      <c r="Q39" s="265">
        <f>'7.4'!K30</f>
        <v>2234.5540125596954</v>
      </c>
    </row>
    <row r="40" spans="1:25" ht="11.1" customHeight="1">
      <c r="A40" s="263"/>
      <c r="B40" s="263"/>
      <c r="C40" s="263"/>
      <c r="D40" s="263"/>
      <c r="E40" s="263"/>
      <c r="F40" s="263"/>
      <c r="G40" s="263"/>
      <c r="H40" s="263"/>
      <c r="I40" s="263"/>
      <c r="J40" s="263"/>
      <c r="K40" s="263"/>
      <c r="L40" s="263"/>
      <c r="M40" s="263"/>
      <c r="P40" s="262">
        <f>Y4</f>
        <v>45705</v>
      </c>
      <c r="Q40" s="265">
        <f>'7.4'!L30</f>
        <v>2202.7277143319202</v>
      </c>
    </row>
    <row r="41" spans="1:25" ht="15.75" customHeight="1"/>
    <row r="42" spans="1:25" ht="11.1" customHeight="1">
      <c r="A42" s="263"/>
      <c r="B42" s="263"/>
      <c r="C42" s="263"/>
      <c r="D42" s="263"/>
      <c r="E42" s="263"/>
      <c r="F42" s="263"/>
      <c r="G42" s="263"/>
      <c r="H42" s="263"/>
      <c r="I42" s="263"/>
      <c r="J42" s="263"/>
      <c r="K42" s="263"/>
      <c r="L42" s="263"/>
      <c r="M42" s="263"/>
    </row>
    <row r="43" spans="1:25" ht="11.1" customHeight="1">
      <c r="A43" s="263"/>
      <c r="B43" s="263"/>
      <c r="C43" s="263"/>
      <c r="D43" s="263"/>
      <c r="E43" s="263"/>
      <c r="F43" s="263"/>
      <c r="G43" s="263"/>
      <c r="H43" s="263"/>
      <c r="I43" s="263"/>
      <c r="J43" s="263"/>
      <c r="K43" s="263"/>
      <c r="L43" s="263"/>
      <c r="M43" s="263"/>
      <c r="P43" s="262">
        <f>P4</f>
        <v>42388</v>
      </c>
      <c r="Q43" s="262">
        <f t="shared" ref="Q43:Y43" si="4">Q4</f>
        <v>42754</v>
      </c>
      <c r="R43" s="262">
        <f t="shared" si="4"/>
        <v>43158</v>
      </c>
      <c r="S43" s="262">
        <f t="shared" si="4"/>
        <v>43488</v>
      </c>
      <c r="T43" s="262">
        <f t="shared" si="4"/>
        <v>43851</v>
      </c>
      <c r="U43" s="262">
        <f t="shared" si="4"/>
        <v>44238</v>
      </c>
      <c r="V43" s="262">
        <f t="shared" si="4"/>
        <v>44572</v>
      </c>
      <c r="W43" s="262">
        <f t="shared" si="4"/>
        <v>44964</v>
      </c>
      <c r="X43" s="262">
        <f t="shared" si="4"/>
        <v>45300</v>
      </c>
      <c r="Y43" s="262">
        <f t="shared" si="4"/>
        <v>45705</v>
      </c>
    </row>
    <row r="44" spans="1:25" ht="11.1" customHeight="1">
      <c r="A44" s="263"/>
      <c r="B44" s="263"/>
      <c r="C44" s="263"/>
      <c r="D44" s="263"/>
      <c r="E44" s="263"/>
      <c r="F44" s="263"/>
      <c r="G44" s="263"/>
      <c r="H44" s="263"/>
      <c r="I44" s="263"/>
      <c r="J44" s="263"/>
      <c r="K44" s="263"/>
      <c r="L44" s="263"/>
      <c r="M44" s="263"/>
      <c r="O44" s="268" t="s">
        <v>238</v>
      </c>
      <c r="P44" s="265">
        <v>13577.9</v>
      </c>
      <c r="Q44" s="265">
        <v>16637.900000000001</v>
      </c>
      <c r="R44" s="265">
        <v>14792.9</v>
      </c>
      <c r="S44" s="265">
        <v>22278.399999999998</v>
      </c>
      <c r="T44" s="265">
        <v>14995.699999999999</v>
      </c>
      <c r="U44" s="265">
        <v>9410.8970059287258</v>
      </c>
      <c r="V44" s="265">
        <v>7896.7386853625067</v>
      </c>
      <c r="W44" s="265">
        <v>5447.651239906013</v>
      </c>
      <c r="X44" s="265">
        <v>10536.674775103656</v>
      </c>
      <c r="Y44" s="265">
        <f>'7.2'!D13</f>
        <v>11490.599253909837</v>
      </c>
    </row>
    <row r="45" spans="1:25" ht="11.1" customHeight="1">
      <c r="A45" s="263"/>
      <c r="B45" s="263"/>
      <c r="C45" s="263"/>
      <c r="D45" s="263"/>
      <c r="E45" s="263"/>
      <c r="F45" s="263"/>
      <c r="G45" s="263"/>
      <c r="H45" s="263"/>
      <c r="I45" s="263"/>
      <c r="J45" s="263"/>
      <c r="K45" s="263"/>
      <c r="L45" s="263"/>
      <c r="M45" s="263"/>
      <c r="O45" s="268" t="s">
        <v>239</v>
      </c>
      <c r="P45" s="265">
        <v>34544.800000000003</v>
      </c>
      <c r="Q45" s="265">
        <v>34571.4</v>
      </c>
      <c r="R45" s="265">
        <v>42333.3</v>
      </c>
      <c r="S45" s="265">
        <v>28752</v>
      </c>
      <c r="T45" s="265">
        <v>25504.6</v>
      </c>
      <c r="U45" s="265">
        <v>45448.627</v>
      </c>
      <c r="V45" s="265">
        <v>33076.997000000003</v>
      </c>
      <c r="W45" s="265">
        <v>34841.098000000005</v>
      </c>
      <c r="X45" s="265">
        <v>35504.195999999989</v>
      </c>
      <c r="Y45" s="265">
        <f>'7.2'!D18</f>
        <v>24480.417000000001</v>
      </c>
    </row>
    <row r="46" spans="1:25" ht="11.1" customHeight="1">
      <c r="A46" s="263"/>
      <c r="B46" s="263"/>
      <c r="C46" s="263"/>
      <c r="D46" s="263"/>
      <c r="E46" s="263"/>
      <c r="F46" s="263"/>
      <c r="G46" s="263"/>
      <c r="H46" s="263"/>
      <c r="I46" s="263"/>
      <c r="J46" s="263"/>
      <c r="K46" s="263"/>
      <c r="L46" s="263"/>
      <c r="M46" s="263"/>
      <c r="O46" s="268" t="s">
        <v>81</v>
      </c>
      <c r="P46" s="265">
        <v>396.3</v>
      </c>
      <c r="Q46" s="265">
        <v>405.8</v>
      </c>
      <c r="R46" s="265">
        <v>355.8</v>
      </c>
      <c r="S46" s="265">
        <v>376.6</v>
      </c>
      <c r="T46" s="265">
        <v>367.2</v>
      </c>
      <c r="U46" s="265">
        <v>320.03533757462799</v>
      </c>
      <c r="V46" s="265">
        <v>400.51706755119142</v>
      </c>
      <c r="W46" s="265">
        <v>341.50564152069211</v>
      </c>
      <c r="X46" s="265">
        <v>291.08693682883353</v>
      </c>
      <c r="Y46" s="265">
        <f>'7.2'!D38</f>
        <v>315.29565128934917</v>
      </c>
    </row>
    <row r="47" spans="1:25" ht="11.1" customHeight="1">
      <c r="A47" s="263"/>
      <c r="B47" s="263"/>
      <c r="C47" s="263"/>
      <c r="D47" s="263"/>
      <c r="E47" s="263"/>
      <c r="F47" s="263"/>
      <c r="G47" s="263"/>
      <c r="H47" s="263"/>
      <c r="I47" s="263"/>
      <c r="J47" s="263"/>
      <c r="K47" s="263"/>
      <c r="L47" s="263"/>
      <c r="M47" s="263"/>
      <c r="P47" s="265">
        <v>48519.000000000007</v>
      </c>
      <c r="Q47" s="265">
        <v>51615.100000000006</v>
      </c>
      <c r="R47" s="265">
        <v>57482.000000000007</v>
      </c>
      <c r="S47" s="265">
        <v>51406.999999999993</v>
      </c>
      <c r="T47" s="265">
        <v>40867.499999999993</v>
      </c>
      <c r="U47" s="265">
        <v>55179.559343503352</v>
      </c>
      <c r="V47" s="265">
        <v>41374.252752913701</v>
      </c>
      <c r="W47" s="265">
        <v>40630.254881426714</v>
      </c>
      <c r="X47" s="265">
        <v>46331.957711932475</v>
      </c>
      <c r="Y47" s="265">
        <f>SUM(Y44:Y46)</f>
        <v>36286.311905199189</v>
      </c>
    </row>
    <row r="48" spans="1:25" ht="11.1" customHeight="1">
      <c r="A48" s="263"/>
      <c r="B48" s="263"/>
      <c r="C48" s="263"/>
      <c r="D48" s="263"/>
      <c r="E48" s="263"/>
      <c r="F48" s="263"/>
      <c r="G48" s="263"/>
      <c r="H48" s="263"/>
      <c r="I48" s="263"/>
      <c r="J48" s="263"/>
      <c r="K48" s="263"/>
      <c r="L48" s="263"/>
      <c r="M48" s="263"/>
      <c r="P48" s="265">
        <v>54886.108595098136</v>
      </c>
      <c r="Q48" s="265">
        <v>55898.598244150569</v>
      </c>
      <c r="R48" s="265">
        <v>50803.541216034224</v>
      </c>
      <c r="S48" s="265">
        <v>43782.719568461034</v>
      </c>
      <c r="T48" s="265">
        <v>55065.441922179154</v>
      </c>
      <c r="U48" s="265">
        <v>44045.334403713241</v>
      </c>
      <c r="V48" s="265">
        <v>44045.334403713241</v>
      </c>
      <c r="W48" s="265">
        <v>41449.790897036059</v>
      </c>
      <c r="X48" s="265">
        <v>45945.931301432698</v>
      </c>
      <c r="Y48" s="265">
        <f>'7.4'!L29</f>
        <v>41847.308143966089</v>
      </c>
    </row>
    <row r="49" spans="1:25" ht="11.1" customHeight="1">
      <c r="A49" s="263"/>
      <c r="B49" s="263"/>
      <c r="C49" s="263"/>
      <c r="D49" s="263"/>
      <c r="E49" s="263"/>
      <c r="F49" s="263"/>
      <c r="G49" s="263"/>
      <c r="H49" s="263"/>
      <c r="I49" s="263"/>
      <c r="J49" s="263"/>
      <c r="K49" s="263"/>
      <c r="L49" s="263"/>
      <c r="M49" s="263"/>
      <c r="P49" s="265">
        <v>6367.1085950981287</v>
      </c>
      <c r="Q49" s="265">
        <v>4283.4982441505636</v>
      </c>
      <c r="R49" s="265">
        <v>-6678.4587839657834</v>
      </c>
      <c r="S49" s="265">
        <v>-7624.2804315389585</v>
      </c>
      <c r="T49" s="265">
        <v>14197.941922179161</v>
      </c>
      <c r="U49" s="265">
        <v>-11134.224939790111</v>
      </c>
      <c r="V49" s="265">
        <v>2671.0816507995405</v>
      </c>
      <c r="W49" s="265">
        <v>819.53601560934476</v>
      </c>
      <c r="X49" s="265">
        <v>-386.02641049977683</v>
      </c>
      <c r="Y49" s="265">
        <f t="shared" ref="Y49" si="5">Y48-Y47</f>
        <v>5560.9962387669002</v>
      </c>
    </row>
    <row r="50" spans="1:25" ht="11.1" customHeight="1">
      <c r="A50" s="263"/>
      <c r="B50" s="263"/>
      <c r="C50" s="263"/>
      <c r="D50" s="263"/>
      <c r="E50" s="263"/>
      <c r="F50" s="263"/>
      <c r="G50" s="263"/>
      <c r="H50" s="263"/>
      <c r="I50" s="263"/>
      <c r="J50" s="263"/>
      <c r="K50" s="263"/>
      <c r="L50" s="263"/>
      <c r="M50" s="263"/>
    </row>
    <row r="51" spans="1:25" ht="11.1" customHeight="1">
      <c r="A51" s="263"/>
      <c r="B51" s="263"/>
      <c r="C51" s="263"/>
      <c r="D51" s="263"/>
      <c r="E51" s="263"/>
      <c r="F51" s="263"/>
      <c r="G51" s="263"/>
      <c r="H51" s="263"/>
      <c r="I51" s="263"/>
      <c r="J51" s="263"/>
      <c r="K51" s="263"/>
      <c r="L51" s="263"/>
      <c r="M51" s="263"/>
      <c r="P51" s="262">
        <f>P43</f>
        <v>42388</v>
      </c>
      <c r="Q51" s="262">
        <f t="shared" ref="Q51:Y51" si="6">Q43</f>
        <v>42754</v>
      </c>
      <c r="R51" s="262">
        <f t="shared" si="6"/>
        <v>43158</v>
      </c>
      <c r="S51" s="262">
        <f t="shared" si="6"/>
        <v>43488</v>
      </c>
      <c r="T51" s="262">
        <f t="shared" si="6"/>
        <v>43851</v>
      </c>
      <c r="U51" s="262">
        <f t="shared" si="6"/>
        <v>44238</v>
      </c>
      <c r="V51" s="262">
        <f t="shared" si="6"/>
        <v>44572</v>
      </c>
      <c r="W51" s="262">
        <f t="shared" si="6"/>
        <v>44964</v>
      </c>
      <c r="X51" s="262">
        <f t="shared" si="6"/>
        <v>45300</v>
      </c>
      <c r="Y51" s="262">
        <f t="shared" si="6"/>
        <v>45705</v>
      </c>
    </row>
    <row r="52" spans="1:25" ht="11.1" customHeight="1">
      <c r="A52" s="263"/>
      <c r="B52" s="263"/>
      <c r="C52" s="263"/>
      <c r="D52" s="263"/>
      <c r="E52" s="263"/>
      <c r="F52" s="263"/>
      <c r="G52" s="263"/>
      <c r="H52" s="263"/>
      <c r="I52" s="263"/>
      <c r="J52" s="263"/>
      <c r="K52" s="263"/>
      <c r="L52" s="263"/>
      <c r="M52" s="263"/>
      <c r="O52" s="260" t="str">
        <f>O44</f>
        <v>Tok plynu ze zahraničí pro ČR</v>
      </c>
      <c r="P52" s="269">
        <f>P44/P$47</f>
        <v>0.27984707021991378</v>
      </c>
      <c r="Q52" s="269">
        <f>Q44/Q$47</f>
        <v>0.32234559266571217</v>
      </c>
      <c r="R52" s="269">
        <f t="shared" ref="R52:X52" si="7">R44/R$47</f>
        <v>0.25734838732124837</v>
      </c>
      <c r="S52" s="269">
        <f t="shared" si="7"/>
        <v>0.43337288696091975</v>
      </c>
      <c r="T52" s="269">
        <f t="shared" si="7"/>
        <v>0.36693460573805597</v>
      </c>
      <c r="U52" s="269">
        <f t="shared" si="7"/>
        <v>0.17055041971872384</v>
      </c>
      <c r="V52" s="269">
        <f t="shared" si="7"/>
        <v>0.19086117959692683</v>
      </c>
      <c r="W52" s="269">
        <f t="shared" si="7"/>
        <v>0.13407868731821063</v>
      </c>
      <c r="X52" s="269">
        <f t="shared" si="7"/>
        <v>0.22741699888045111</v>
      </c>
      <c r="Y52" s="269">
        <f>Y44/Y$47</f>
        <v>0.31666484276302098</v>
      </c>
    </row>
    <row r="53" spans="1:25" ht="11.1" customHeight="1">
      <c r="A53" s="263"/>
      <c r="B53" s="263"/>
      <c r="C53" s="263"/>
      <c r="D53" s="263"/>
      <c r="E53" s="263"/>
      <c r="F53" s="263"/>
      <c r="G53" s="263"/>
      <c r="H53" s="263"/>
      <c r="I53" s="263"/>
      <c r="J53" s="263"/>
      <c r="K53" s="263"/>
      <c r="L53" s="263"/>
      <c r="M53" s="263"/>
      <c r="O53" s="260" t="str">
        <f t="shared" ref="O53:O54" si="8">O45</f>
        <v>Tok plynu ze zásobníků plynu pro ČR</v>
      </c>
      <c r="P53" s="269">
        <f>P45/P$47</f>
        <v>0.71198499556874617</v>
      </c>
      <c r="Q53" s="269">
        <f t="shared" ref="Q53:Y53" si="9">Q45/Q$47</f>
        <v>0.66979236696238109</v>
      </c>
      <c r="R53" s="269">
        <f t="shared" si="9"/>
        <v>0.73646184892662048</v>
      </c>
      <c r="S53" s="269">
        <f t="shared" si="9"/>
        <v>0.55930126247398226</v>
      </c>
      <c r="T53" s="269">
        <f t="shared" si="9"/>
        <v>0.62408025937480893</v>
      </c>
      <c r="U53" s="269">
        <f t="shared" si="9"/>
        <v>0.82364969094938889</v>
      </c>
      <c r="V53" s="269">
        <f t="shared" si="9"/>
        <v>0.79945847475567089</v>
      </c>
      <c r="W53" s="269">
        <f t="shared" si="9"/>
        <v>0.85751610718855953</v>
      </c>
      <c r="X53" s="269">
        <f t="shared" si="9"/>
        <v>0.76630036271608115</v>
      </c>
      <c r="Y53" s="269">
        <f t="shared" si="9"/>
        <v>0.67464605011269796</v>
      </c>
    </row>
    <row r="54" spans="1:25" ht="11.1" customHeight="1">
      <c r="A54" s="263"/>
      <c r="B54" s="263"/>
      <c r="C54" s="263"/>
      <c r="D54" s="263"/>
      <c r="E54" s="263"/>
      <c r="F54" s="263"/>
      <c r="G54" s="263"/>
      <c r="H54" s="263"/>
      <c r="I54" s="263"/>
      <c r="J54" s="263"/>
      <c r="K54" s="263"/>
      <c r="L54" s="263"/>
      <c r="M54" s="263"/>
      <c r="O54" s="260" t="str">
        <f t="shared" si="8"/>
        <v>Výroba plynu v ČR</v>
      </c>
      <c r="P54" s="269">
        <f>P46/P$47</f>
        <v>8.1679342113398865E-3</v>
      </c>
      <c r="Q54" s="269">
        <f t="shared" ref="Q54:Y54" si="10">Q46/Q$47</f>
        <v>7.8620403719066694E-3</v>
      </c>
      <c r="R54" s="269">
        <f t="shared" si="10"/>
        <v>6.1897637521311014E-3</v>
      </c>
      <c r="S54" s="269">
        <f t="shared" si="10"/>
        <v>7.3258505650981402E-3</v>
      </c>
      <c r="T54" s="269">
        <f t="shared" si="10"/>
        <v>8.9851348871352547E-3</v>
      </c>
      <c r="U54" s="269">
        <f t="shared" si="10"/>
        <v>5.7998893318873127E-3</v>
      </c>
      <c r="V54" s="269">
        <f t="shared" si="10"/>
        <v>9.6803456474023157E-3</v>
      </c>
      <c r="W54" s="269">
        <f t="shared" si="10"/>
        <v>8.4052054932297355E-3</v>
      </c>
      <c r="X54" s="269">
        <f t="shared" si="10"/>
        <v>6.2826384034678096E-3</v>
      </c>
      <c r="Y54" s="269">
        <f t="shared" si="10"/>
        <v>8.6891071242810123E-3</v>
      </c>
    </row>
    <row r="55" spans="1:25" ht="11.1" customHeight="1">
      <c r="A55" s="263"/>
      <c r="B55" s="263"/>
      <c r="C55" s="263"/>
      <c r="D55" s="263"/>
      <c r="E55" s="263"/>
      <c r="F55" s="263"/>
      <c r="G55" s="263"/>
      <c r="H55" s="263"/>
      <c r="I55" s="263"/>
      <c r="J55" s="263"/>
      <c r="K55" s="263"/>
      <c r="L55" s="263"/>
      <c r="M55" s="263"/>
      <c r="P55" s="270">
        <f>SUM(P52:P54)</f>
        <v>0.99999999999999978</v>
      </c>
      <c r="Q55" s="270">
        <f t="shared" ref="Q55:Y55" si="11">SUM(Q52:Q54)</f>
        <v>0.99999999999999989</v>
      </c>
      <c r="R55" s="270">
        <f t="shared" si="11"/>
        <v>1</v>
      </c>
      <c r="S55" s="270">
        <f t="shared" si="11"/>
        <v>1.0000000000000002</v>
      </c>
      <c r="T55" s="270">
        <f t="shared" si="11"/>
        <v>1.0000000000000002</v>
      </c>
      <c r="U55" s="270">
        <f t="shared" si="11"/>
        <v>1</v>
      </c>
      <c r="V55" s="270">
        <f t="shared" si="11"/>
        <v>1</v>
      </c>
      <c r="W55" s="270">
        <f t="shared" si="11"/>
        <v>0.99999999999999989</v>
      </c>
      <c r="X55" s="270">
        <f t="shared" si="11"/>
        <v>1</v>
      </c>
      <c r="Y55" s="270">
        <f t="shared" si="11"/>
        <v>1</v>
      </c>
    </row>
    <row r="56" spans="1:25" ht="11.1" customHeight="1">
      <c r="A56" s="263"/>
      <c r="B56" s="263"/>
      <c r="C56" s="263"/>
      <c r="D56" s="263"/>
      <c r="E56" s="263"/>
      <c r="F56" s="263"/>
      <c r="G56" s="263"/>
      <c r="H56" s="263"/>
      <c r="I56" s="263"/>
      <c r="J56" s="263"/>
      <c r="K56" s="263"/>
      <c r="L56" s="263"/>
      <c r="M56" s="263"/>
    </row>
    <row r="57" spans="1:25" ht="11.1" customHeight="1">
      <c r="A57" s="263"/>
      <c r="B57" s="263"/>
      <c r="C57" s="263"/>
      <c r="D57" s="263"/>
      <c r="E57" s="263"/>
      <c r="F57" s="263"/>
      <c r="G57" s="263"/>
      <c r="H57" s="263"/>
      <c r="I57" s="263"/>
      <c r="J57" s="263"/>
      <c r="K57" s="263"/>
      <c r="L57" s="263"/>
      <c r="M57" s="263"/>
    </row>
    <row r="58" spans="1:25" ht="11.1" customHeight="1">
      <c r="A58" s="263"/>
      <c r="B58" s="263"/>
      <c r="C58" s="263"/>
      <c r="D58" s="263"/>
      <c r="E58" s="263"/>
      <c r="F58" s="263"/>
      <c r="G58" s="263"/>
      <c r="H58" s="263"/>
      <c r="I58" s="263"/>
      <c r="J58" s="263"/>
      <c r="K58" s="263"/>
      <c r="L58" s="263"/>
      <c r="M58" s="263"/>
    </row>
    <row r="59" spans="1:25" ht="11.1" customHeight="1">
      <c r="A59" s="263"/>
      <c r="B59" s="263"/>
      <c r="C59" s="263"/>
      <c r="D59" s="263"/>
      <c r="E59" s="263"/>
      <c r="F59" s="263"/>
      <c r="G59" s="263"/>
      <c r="H59" s="263"/>
      <c r="I59" s="263"/>
      <c r="J59" s="263"/>
      <c r="K59" s="263"/>
      <c r="L59" s="263"/>
      <c r="M59" s="263"/>
    </row>
    <row r="60" spans="1:25" ht="11.1" customHeight="1">
      <c r="A60" s="263"/>
      <c r="B60" s="263"/>
      <c r="C60" s="263"/>
      <c r="D60" s="263"/>
      <c r="E60" s="263"/>
      <c r="F60" s="263"/>
      <c r="G60" s="263"/>
      <c r="H60" s="263"/>
      <c r="I60" s="263"/>
      <c r="J60" s="263"/>
      <c r="K60" s="263"/>
      <c r="L60" s="263"/>
      <c r="M60" s="263"/>
    </row>
    <row r="61" spans="1:25" ht="11.1" customHeight="1"/>
    <row r="62" spans="1:25">
      <c r="H62" s="252"/>
      <c r="N62" s="1330"/>
      <c r="O62" s="265"/>
    </row>
    <row r="63" spans="1:25">
      <c r="H63" s="252"/>
    </row>
  </sheetData>
  <mergeCells count="3">
    <mergeCell ref="A3:L3"/>
    <mergeCell ref="A39:L39"/>
    <mergeCell ref="A4:B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9"/>
  <dimension ref="A1:AB63"/>
  <sheetViews>
    <sheetView showGridLines="0" zoomScaleNormal="100" zoomScaleSheetLayoutView="100" workbookViewId="0"/>
  </sheetViews>
  <sheetFormatPr defaultRowHeight="11.25"/>
  <cols>
    <col min="1" max="1" width="7.85546875" style="7" customWidth="1"/>
    <col min="2" max="8" width="9.7109375" style="7" customWidth="1"/>
    <col min="9" max="9" width="1.7109375" style="7" customWidth="1"/>
    <col min="10" max="10" width="8.140625" style="7" customWidth="1"/>
    <col min="11" max="15" width="9.7109375" style="7" customWidth="1"/>
    <col min="16" max="16" width="9.5703125" style="7" customWidth="1"/>
    <col min="17" max="17" width="9.140625" style="271"/>
    <col min="18" max="26" width="9.140625" style="141"/>
    <col min="27" max="27" width="12.28515625" style="271" bestFit="1" customWidth="1"/>
    <col min="28" max="28" width="9.140625" style="271"/>
    <col min="2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8" ht="20.25">
      <c r="A1" s="532" t="s">
        <v>385</v>
      </c>
      <c r="B1" s="550"/>
      <c r="C1" s="550"/>
      <c r="D1" s="550"/>
      <c r="E1" s="550"/>
      <c r="F1" s="550"/>
      <c r="G1" s="550"/>
      <c r="H1" s="550"/>
      <c r="I1" s="550"/>
      <c r="J1" s="550"/>
      <c r="K1" s="550"/>
      <c r="L1" s="550"/>
      <c r="M1" s="550"/>
      <c r="N1" s="550"/>
      <c r="O1" s="550"/>
      <c r="P1" s="550"/>
    </row>
    <row r="2" spans="1:28" ht="5.0999999999999996" customHeight="1">
      <c r="A2" s="550"/>
      <c r="B2" s="550"/>
      <c r="C2" s="550"/>
      <c r="D2" s="550"/>
      <c r="E2" s="550"/>
      <c r="F2" s="550"/>
      <c r="G2" s="550"/>
      <c r="H2" s="550"/>
      <c r="I2" s="550"/>
      <c r="J2" s="550"/>
      <c r="K2" s="550"/>
      <c r="L2" s="550"/>
      <c r="M2" s="550"/>
      <c r="N2" s="550"/>
      <c r="O2" s="550"/>
      <c r="P2" s="550"/>
    </row>
    <row r="3" spans="1:28" ht="18">
      <c r="A3" s="1554" t="s">
        <v>467</v>
      </c>
      <c r="B3" s="1554"/>
      <c r="C3" s="1554"/>
      <c r="D3" s="1554"/>
      <c r="E3" s="1554"/>
      <c r="F3" s="1554"/>
      <c r="G3" s="1554"/>
      <c r="H3" s="1554"/>
      <c r="I3" s="1554"/>
      <c r="J3" s="1554"/>
      <c r="K3" s="1554"/>
      <c r="L3" s="1554"/>
      <c r="M3" s="1554"/>
      <c r="N3" s="1554"/>
      <c r="O3" s="1554"/>
      <c r="P3" s="1554"/>
    </row>
    <row r="4" spans="1:28" ht="5.0999999999999996" customHeight="1">
      <c r="A4" s="484"/>
      <c r="B4" s="484"/>
      <c r="C4" s="484"/>
      <c r="D4" s="484"/>
      <c r="F4" s="168"/>
      <c r="J4" s="1726" t="s">
        <v>417</v>
      </c>
      <c r="K4" s="1726"/>
      <c r="L4" s="1726"/>
      <c r="M4" s="1726"/>
      <c r="N4" s="1726"/>
      <c r="O4" s="1726"/>
    </row>
    <row r="5" spans="1:28" ht="12.75">
      <c r="A5" s="1646">
        <v>2025</v>
      </c>
      <c r="B5" s="1646"/>
      <c r="C5" s="1646"/>
      <c r="D5" s="1646"/>
      <c r="E5" s="1646"/>
      <c r="F5" s="1646"/>
      <c r="G5" s="1646"/>
      <c r="H5" s="1646"/>
      <c r="I5" s="276"/>
      <c r="J5" s="1726"/>
      <c r="K5" s="1726"/>
      <c r="L5" s="1726"/>
      <c r="M5" s="1726"/>
      <c r="N5" s="1726"/>
      <c r="O5" s="1726"/>
      <c r="P5" s="145"/>
    </row>
    <row r="6" spans="1:28" ht="27" customHeight="1">
      <c r="A6" s="1727" t="str">
        <f>'6.1'!A6</f>
        <v>Období</v>
      </c>
      <c r="B6" s="1552" t="s">
        <v>240</v>
      </c>
      <c r="C6" s="1724" t="s">
        <v>241</v>
      </c>
      <c r="D6" s="1724"/>
      <c r="E6" s="1724"/>
      <c r="F6" s="1724"/>
      <c r="G6" s="1551" t="s">
        <v>242</v>
      </c>
      <c r="H6" s="1551" t="s">
        <v>243</v>
      </c>
      <c r="I6" s="277"/>
      <c r="J6" s="277"/>
      <c r="K6" s="277"/>
      <c r="L6" s="277"/>
      <c r="M6" s="277"/>
      <c r="N6" s="277"/>
      <c r="O6" s="277"/>
    </row>
    <row r="7" spans="1:28" ht="26.25" customHeight="1">
      <c r="A7" s="1728"/>
      <c r="B7" s="1553"/>
      <c r="C7" s="1725" t="s">
        <v>244</v>
      </c>
      <c r="D7" s="1725"/>
      <c r="E7" s="1561" t="s">
        <v>245</v>
      </c>
      <c r="F7" s="1561"/>
      <c r="G7" s="1683"/>
      <c r="H7" s="1683"/>
      <c r="I7" s="277"/>
      <c r="J7" s="277"/>
      <c r="K7" s="277"/>
      <c r="L7" s="277"/>
      <c r="M7" s="277"/>
      <c r="N7" s="277"/>
      <c r="O7" s="277"/>
    </row>
    <row r="8" spans="1:28" ht="14.1" customHeight="1">
      <c r="A8" s="1655"/>
      <c r="B8" s="1723"/>
      <c r="C8" s="707" t="s">
        <v>236</v>
      </c>
      <c r="D8" s="707" t="s">
        <v>142</v>
      </c>
      <c r="E8" s="707" t="s">
        <v>236</v>
      </c>
      <c r="F8" s="707" t="s">
        <v>142</v>
      </c>
      <c r="G8" s="426" t="s">
        <v>202</v>
      </c>
      <c r="H8" s="1684"/>
      <c r="I8" s="168"/>
      <c r="J8" s="168"/>
      <c r="K8" s="168"/>
      <c r="L8" s="168"/>
      <c r="M8" s="168"/>
      <c r="N8" s="168"/>
      <c r="O8" s="168"/>
      <c r="R8" s="138">
        <f>'6.1'!C8</f>
        <v>2024</v>
      </c>
      <c r="U8" s="1503" t="str">
        <f>'8.8'!G6</f>
        <v>VO</v>
      </c>
      <c r="V8" s="1503" t="str">
        <f>'8.8'!H6</f>
        <v>SO</v>
      </c>
      <c r="W8" s="1503" t="str">
        <f>'8.8'!I6</f>
        <v>MO</v>
      </c>
      <c r="X8" s="1503" t="str">
        <f>'8.8'!J6</f>
        <v>DOM</v>
      </c>
      <c r="Y8" s="1503" t="str">
        <f>'8.8'!K6</f>
        <v>OP</v>
      </c>
      <c r="Z8" s="154"/>
    </row>
    <row r="9" spans="1:28" ht="13.5" customHeight="1">
      <c r="A9" s="1261" t="str">
        <f>'6.1'!A9</f>
        <v>leden</v>
      </c>
      <c r="B9" s="708">
        <v>2725297</v>
      </c>
      <c r="C9" s="762">
        <v>1044123.1458692561</v>
      </c>
      <c r="D9" s="762">
        <v>11353759.200005053</v>
      </c>
      <c r="E9" s="709">
        <f>C9/B9</f>
        <v>0.38312270034027707</v>
      </c>
      <c r="F9" s="710">
        <f>D9/B9</f>
        <v>4.1660630749621239</v>
      </c>
      <c r="G9" s="612">
        <v>2.1903225806451618</v>
      </c>
      <c r="H9" s="667">
        <f>(C9-R9)/R9</f>
        <v>-7.3314778423645846E-3</v>
      </c>
      <c r="I9" s="22"/>
      <c r="J9" s="22"/>
      <c r="K9" s="22"/>
      <c r="L9" s="22"/>
      <c r="M9" s="22"/>
      <c r="N9" s="22"/>
      <c r="O9" s="22"/>
      <c r="R9" s="1504">
        <v>1051834.6482870036</v>
      </c>
      <c r="T9" s="1505" t="str">
        <f>A9</f>
        <v>leden</v>
      </c>
      <c r="U9" s="1505">
        <f>'8.8'!G7</f>
        <v>396212.92914995702</v>
      </c>
      <c r="V9" s="1505">
        <f>'8.8'!H7</f>
        <v>106736.99670351099</v>
      </c>
      <c r="W9" s="1505">
        <f>'8.8'!I7</f>
        <v>183337.391884115</v>
      </c>
      <c r="X9" s="1505">
        <f>'8.8'!J7</f>
        <v>337030.55011973693</v>
      </c>
      <c r="Y9" s="1505">
        <f>'8.8'!K7</f>
        <v>20805.278011936</v>
      </c>
      <c r="Z9" s="138">
        <f>SUM(U9:Y9)</f>
        <v>1044123.145869256</v>
      </c>
      <c r="AA9" s="1440"/>
      <c r="AB9" s="1440"/>
    </row>
    <row r="10" spans="1:28" ht="13.5" customHeight="1">
      <c r="A10" s="1262" t="str">
        <f>'6.1'!A10</f>
        <v>únor</v>
      </c>
      <c r="B10" s="711">
        <v>2722752</v>
      </c>
      <c r="C10" s="763">
        <v>961937.766841984</v>
      </c>
      <c r="D10" s="763">
        <v>10439624.613993812</v>
      </c>
      <c r="E10" s="712">
        <f t="shared" ref="E10:E26" si="0">C10/B10</f>
        <v>0.35329613818738687</v>
      </c>
      <c r="F10" s="713">
        <f t="shared" ref="F10:F27" si="1">D10/B10</f>
        <v>3.8342179581518305</v>
      </c>
      <c r="G10" s="615">
        <v>1.375</v>
      </c>
      <c r="H10" s="666">
        <f t="shared" ref="H10:H27" si="2">(C10-R10)/R10</f>
        <v>0.35881080479340577</v>
      </c>
      <c r="I10" s="22"/>
      <c r="J10" s="22"/>
      <c r="K10" s="22"/>
      <c r="L10" s="22"/>
      <c r="M10" s="22"/>
      <c r="N10" s="22"/>
      <c r="O10" s="22"/>
      <c r="R10" s="1504">
        <v>707926.19800240512</v>
      </c>
      <c r="T10" s="1505" t="str">
        <f t="shared" ref="T10:T19" si="3">A10</f>
        <v>únor</v>
      </c>
      <c r="U10" s="1505">
        <f>'8.8'!G8</f>
        <v>369573.66183690005</v>
      </c>
      <c r="V10" s="1505">
        <f>'8.8'!H8</f>
        <v>99105.400745731997</v>
      </c>
      <c r="W10" s="1505">
        <f>'8.8'!I8</f>
        <v>171810.32021044297</v>
      </c>
      <c r="X10" s="1505">
        <f>'8.8'!J8</f>
        <v>303053.322682211</v>
      </c>
      <c r="Y10" s="1505">
        <f>'8.8'!K8</f>
        <v>18395.061365697002</v>
      </c>
      <c r="Z10" s="138">
        <f t="shared" ref="Z10:Z32" si="4">SUM(U10:Y10)</f>
        <v>961937.76684098307</v>
      </c>
      <c r="AA10" s="1440"/>
      <c r="AB10" s="1440"/>
    </row>
    <row r="11" spans="1:28" ht="13.5" customHeight="1">
      <c r="A11" s="1263" t="str">
        <f>'6.1'!A11</f>
        <v>březen</v>
      </c>
      <c r="B11" s="714">
        <v>2720089</v>
      </c>
      <c r="C11" s="764">
        <v>750995.43483566795</v>
      </c>
      <c r="D11" s="764">
        <v>8191604.1601720685</v>
      </c>
      <c r="E11" s="715">
        <f t="shared" si="0"/>
        <v>0.27609222890709384</v>
      </c>
      <c r="F11" s="716">
        <f t="shared" si="1"/>
        <v>3.0115206378070969</v>
      </c>
      <c r="G11" s="618">
        <v>4.8774193548387101</v>
      </c>
      <c r="H11" s="668">
        <f t="shared" si="2"/>
        <v>0.14659011138739519</v>
      </c>
      <c r="I11" s="22"/>
      <c r="J11" s="22"/>
      <c r="K11" s="22"/>
      <c r="L11" s="22"/>
      <c r="M11" s="22"/>
      <c r="N11" s="22"/>
      <c r="O11" s="22"/>
      <c r="R11" s="1504">
        <v>654981.60796707869</v>
      </c>
      <c r="T11" s="1505" t="str">
        <f t="shared" si="3"/>
        <v>březen</v>
      </c>
      <c r="U11" s="1505">
        <f>'8.8'!G9</f>
        <v>331655.11274880602</v>
      </c>
      <c r="V11" s="1505">
        <f>'8.8'!H9</f>
        <v>73267.053158993003</v>
      </c>
      <c r="W11" s="1505">
        <f>'8.8'!I9</f>
        <v>121028.73432769399</v>
      </c>
      <c r="X11" s="1505">
        <f>'8.8'!J9</f>
        <v>209344.62062273498</v>
      </c>
      <c r="Y11" s="1505">
        <f>'8.8'!K9</f>
        <v>15699.913977439996</v>
      </c>
      <c r="Z11" s="138">
        <f t="shared" si="4"/>
        <v>750995.43483566795</v>
      </c>
      <c r="AA11" s="1440"/>
      <c r="AB11" s="1440"/>
    </row>
    <row r="12" spans="1:28" ht="13.5" customHeight="1">
      <c r="A12" s="1261" t="str">
        <f>'6.1'!A12</f>
        <v>duben</v>
      </c>
      <c r="B12" s="708">
        <v>2717499</v>
      </c>
      <c r="C12" s="762">
        <v>502898.18413239298</v>
      </c>
      <c r="D12" s="762">
        <v>5509317.7696119957</v>
      </c>
      <c r="E12" s="709">
        <f t="shared" si="0"/>
        <v>0.1850591974946055</v>
      </c>
      <c r="F12" s="710">
        <f t="shared" si="1"/>
        <v>2.0273485913378426</v>
      </c>
      <c r="G12" s="612">
        <v>6.6799999999999988</v>
      </c>
      <c r="H12" s="667">
        <f t="shared" si="2"/>
        <v>5.9225552856947666E-2</v>
      </c>
      <c r="I12" s="22"/>
      <c r="J12" s="22"/>
      <c r="K12" s="22"/>
      <c r="L12" s="22"/>
      <c r="M12" s="22"/>
      <c r="N12" s="22"/>
      <c r="O12" s="22"/>
      <c r="R12" s="1504">
        <v>474779.12780330295</v>
      </c>
      <c r="T12" s="1505" t="str">
        <f t="shared" si="3"/>
        <v>duben</v>
      </c>
      <c r="U12" s="1505">
        <f>'8.8'!G10</f>
        <v>269063.08580336801</v>
      </c>
      <c r="V12" s="1505">
        <f>'8.8'!H10</f>
        <v>47009.147249043999</v>
      </c>
      <c r="W12" s="1505">
        <f>'8.8'!I10</f>
        <v>63548.190045904004</v>
      </c>
      <c r="X12" s="1505">
        <f>'8.8'!J10</f>
        <v>117448.30559907499</v>
      </c>
      <c r="Y12" s="1505">
        <f>'8.8'!K10</f>
        <v>5829.4554350019998</v>
      </c>
      <c r="Z12" s="138">
        <f t="shared" si="4"/>
        <v>502898.18413239298</v>
      </c>
      <c r="AA12" s="1440"/>
      <c r="AB12" s="1440"/>
    </row>
    <row r="13" spans="1:28" ht="13.5" customHeight="1">
      <c r="A13" s="1262" t="str">
        <f>'6.1'!A13</f>
        <v>květen</v>
      </c>
      <c r="B13" s="711">
        <v>2714910</v>
      </c>
      <c r="C13" s="763">
        <v>414643.88831417501</v>
      </c>
      <c r="D13" s="763">
        <v>4550732.6011059927</v>
      </c>
      <c r="E13" s="712">
        <f t="shared" si="0"/>
        <v>0.15272841026559814</v>
      </c>
      <c r="F13" s="713">
        <f t="shared" si="1"/>
        <v>1.6762001691054189</v>
      </c>
      <c r="G13" s="615">
        <v>12.812903225806451</v>
      </c>
      <c r="H13" s="666">
        <f t="shared" si="2"/>
        <v>0.26954568231729642</v>
      </c>
      <c r="I13" s="22"/>
      <c r="J13" s="22"/>
      <c r="K13" s="22"/>
      <c r="L13" s="22"/>
      <c r="M13" s="22"/>
      <c r="N13" s="22"/>
      <c r="O13" s="22"/>
      <c r="R13" s="1504">
        <v>326608.08830236597</v>
      </c>
      <c r="T13" s="1505" t="str">
        <f t="shared" si="3"/>
        <v>květen</v>
      </c>
      <c r="U13" s="1505">
        <f>'8.8'!G11</f>
        <v>246704.17258547503</v>
      </c>
      <c r="V13" s="1505">
        <f>'8.8'!H11</f>
        <v>38064.487110084003</v>
      </c>
      <c r="W13" s="1505">
        <f>'8.8'!I11</f>
        <v>45318.641839468</v>
      </c>
      <c r="X13" s="1505">
        <f>'8.8'!J11</f>
        <v>79571.398059336003</v>
      </c>
      <c r="Y13" s="1505">
        <f>'8.8'!K11</f>
        <v>4985.1887188109995</v>
      </c>
      <c r="Z13" s="138">
        <f t="shared" si="4"/>
        <v>414643.88831317401</v>
      </c>
      <c r="AA13" s="1440"/>
      <c r="AB13" s="1440"/>
    </row>
    <row r="14" spans="1:28" ht="13.5" customHeight="1">
      <c r="A14" s="1263" t="str">
        <f>'6.1'!A14</f>
        <v>červen</v>
      </c>
      <c r="B14" s="714">
        <v>2712792</v>
      </c>
      <c r="C14" s="764">
        <v>299409.20238396799</v>
      </c>
      <c r="D14" s="764">
        <v>3279111.1794740008</v>
      </c>
      <c r="E14" s="715">
        <f t="shared" si="0"/>
        <v>0.1103693915287158</v>
      </c>
      <c r="F14" s="716">
        <f t="shared" si="1"/>
        <v>1.20875879148641</v>
      </c>
      <c r="G14" s="618">
        <v>17.459999999999994</v>
      </c>
      <c r="H14" s="668">
        <f t="shared" si="2"/>
        <v>1.8157135284477353E-2</v>
      </c>
      <c r="I14" s="22"/>
      <c r="J14" s="22"/>
      <c r="K14" s="22"/>
      <c r="L14" s="22"/>
      <c r="M14" s="22"/>
      <c r="N14" s="22"/>
      <c r="O14" s="22"/>
      <c r="R14" s="1504">
        <v>294069.73836146796</v>
      </c>
      <c r="T14" s="1505" t="str">
        <f t="shared" si="3"/>
        <v>červen</v>
      </c>
      <c r="U14" s="1505">
        <f>'8.8'!G12</f>
        <v>222655.38192024495</v>
      </c>
      <c r="V14" s="1505">
        <f>'8.8'!H12</f>
        <v>25540.569519332999</v>
      </c>
      <c r="W14" s="1505">
        <f>'8.8'!I12</f>
        <v>16597.908264782003</v>
      </c>
      <c r="X14" s="1505">
        <f>'8.8'!J12</f>
        <v>33398.036788603</v>
      </c>
      <c r="Y14" s="1505">
        <f>'8.8'!K12</f>
        <v>1217.3058910059997</v>
      </c>
      <c r="Z14" s="138">
        <f t="shared" si="4"/>
        <v>299409.20238396898</v>
      </c>
      <c r="AA14" s="1440"/>
      <c r="AB14" s="1440"/>
    </row>
    <row r="15" spans="1:28" ht="13.5" customHeight="1">
      <c r="A15" s="1261" t="str">
        <f>'6.1'!A15</f>
        <v>červenec</v>
      </c>
      <c r="B15" s="708">
        <v>2710128</v>
      </c>
      <c r="C15" s="762">
        <v>294895.04768843809</v>
      </c>
      <c r="D15" s="762">
        <v>3239958.2034540041</v>
      </c>
      <c r="E15" s="709">
        <f t="shared" si="0"/>
        <v>0.1088122213004102</v>
      </c>
      <c r="F15" s="710">
        <f t="shared" si="1"/>
        <v>1.1955000662160622</v>
      </c>
      <c r="G15" s="612">
        <v>19.896774193548385</v>
      </c>
      <c r="H15" s="667">
        <f t="shared" si="2"/>
        <v>9.2776880249569774E-2</v>
      </c>
      <c r="I15" s="22"/>
      <c r="J15" s="568" t="s">
        <v>416</v>
      </c>
      <c r="K15" s="516"/>
      <c r="L15" s="516"/>
      <c r="M15" s="516"/>
      <c r="N15" s="516"/>
      <c r="O15" s="516"/>
      <c r="P15" s="509"/>
      <c r="R15" s="1504">
        <v>269858.42491569696</v>
      </c>
      <c r="T15" s="1505" t="str">
        <f t="shared" si="3"/>
        <v>červenec</v>
      </c>
      <c r="U15" s="1505">
        <f>'8.8'!G13</f>
        <v>225237.06730524701</v>
      </c>
      <c r="V15" s="1505">
        <f>'8.8'!H13</f>
        <v>24225.116377024002</v>
      </c>
      <c r="W15" s="1505">
        <f>'8.8'!I13</f>
        <v>15744.621926366999</v>
      </c>
      <c r="X15" s="1505">
        <f>'8.8'!J13</f>
        <v>29690.780156635003</v>
      </c>
      <c r="Y15" s="1505">
        <f>'8.8'!K13</f>
        <v>-2.5380758350001145</v>
      </c>
      <c r="Z15" s="138">
        <f t="shared" si="4"/>
        <v>294895.04768943804</v>
      </c>
      <c r="AA15" s="1440"/>
      <c r="AB15" s="1440"/>
    </row>
    <row r="16" spans="1:28" ht="13.5" customHeight="1">
      <c r="A16" s="1262" t="str">
        <f>'6.1'!A16</f>
        <v>srpen</v>
      </c>
      <c r="B16" s="711">
        <v>2707888</v>
      </c>
      <c r="C16" s="763">
        <v>268417.15528838802</v>
      </c>
      <c r="D16" s="763">
        <v>2958114.5037529976</v>
      </c>
      <c r="E16" s="712">
        <f t="shared" si="0"/>
        <v>9.9124171785682433E-2</v>
      </c>
      <c r="F16" s="713">
        <f t="shared" si="1"/>
        <v>1.0924065189376362</v>
      </c>
      <c r="G16" s="615">
        <v>18.838709677419359</v>
      </c>
      <c r="H16" s="666">
        <f t="shared" si="2"/>
        <v>-4.1888367690572095E-2</v>
      </c>
      <c r="I16" s="22"/>
      <c r="K16" s="141"/>
      <c r="L16" s="102" t="str">
        <f>C7</f>
        <v>Celková spotřeba</v>
      </c>
      <c r="R16" s="1504">
        <v>280152.27687132504</v>
      </c>
      <c r="T16" s="1505" t="str">
        <f t="shared" si="3"/>
        <v>srpen</v>
      </c>
      <c r="U16" s="1505">
        <f>'8.8'!G14</f>
        <v>196237.713614565</v>
      </c>
      <c r="V16" s="1505">
        <f>'8.8'!H14</f>
        <v>24688.713877758997</v>
      </c>
      <c r="W16" s="1505">
        <f>'8.8'!I14</f>
        <v>16681.725287891</v>
      </c>
      <c r="X16" s="1505">
        <f>'8.8'!J14</f>
        <v>31043.828375027999</v>
      </c>
      <c r="Y16" s="1505">
        <f>'8.8'!K14</f>
        <v>-234.82586685499862</v>
      </c>
      <c r="Z16" s="138">
        <f t="shared" si="4"/>
        <v>268417.15528838802</v>
      </c>
      <c r="AA16" s="1440"/>
      <c r="AB16" s="1440"/>
    </row>
    <row r="17" spans="1:28" ht="13.5" customHeight="1">
      <c r="A17" s="1263" t="str">
        <f>'6.1'!A17</f>
        <v>září</v>
      </c>
      <c r="B17" s="714">
        <v>2706001</v>
      </c>
      <c r="C17" s="764">
        <v>320265.34243695397</v>
      </c>
      <c r="D17" s="764">
        <v>3541189.0626830077</v>
      </c>
      <c r="E17" s="715">
        <f t="shared" si="0"/>
        <v>0.11835374134634613</v>
      </c>
      <c r="F17" s="716">
        <f t="shared" si="1"/>
        <v>1.3086429246267861</v>
      </c>
      <c r="G17" s="618">
        <v>16.65666666666667</v>
      </c>
      <c r="H17" s="668">
        <f t="shared" si="2"/>
        <v>-4.8371348663148198E-2</v>
      </c>
      <c r="I17" s="22"/>
      <c r="J17" s="22"/>
      <c r="K17" s="274">
        <f>A29</f>
        <v>2016</v>
      </c>
      <c r="L17" s="274">
        <f>C29</f>
        <v>8255134.2335338555</v>
      </c>
      <c r="M17" s="275"/>
      <c r="N17" s="275"/>
      <c r="O17" s="275"/>
      <c r="R17" s="1504">
        <v>336544.45143811498</v>
      </c>
      <c r="T17" s="1505" t="str">
        <f t="shared" si="3"/>
        <v>září</v>
      </c>
      <c r="U17" s="1505">
        <f>'8.8'!G15</f>
        <v>209339.96390353798</v>
      </c>
      <c r="V17" s="1505">
        <f>'8.8'!H15</f>
        <v>32960.923432427997</v>
      </c>
      <c r="W17" s="1505">
        <f>'8.8'!I15</f>
        <v>27102.916341314005</v>
      </c>
      <c r="X17" s="1505">
        <f>'8.8'!J15</f>
        <v>48930.214638123995</v>
      </c>
      <c r="Y17" s="1505">
        <f>'8.8'!K15</f>
        <v>1931.3241215499993</v>
      </c>
      <c r="Z17" s="138">
        <f t="shared" si="4"/>
        <v>320265.34243695397</v>
      </c>
      <c r="AA17" s="1440"/>
      <c r="AB17" s="1440"/>
    </row>
    <row r="18" spans="1:28" ht="13.5" customHeight="1">
      <c r="A18" s="1261" t="str">
        <f>'6.1'!A18</f>
        <v>říjen</v>
      </c>
      <c r="B18" s="708">
        <v>2704823</v>
      </c>
      <c r="C18" s="762">
        <v>605489.71788701997</v>
      </c>
      <c r="D18" s="762">
        <v>6691987.9822751526</v>
      </c>
      <c r="E18" s="709">
        <f t="shared" si="0"/>
        <v>0.22385557867816858</v>
      </c>
      <c r="F18" s="710">
        <f t="shared" si="1"/>
        <v>2.4740946014859948</v>
      </c>
      <c r="G18" s="612">
        <v>11.261290322580644</v>
      </c>
      <c r="H18" s="667">
        <f t="shared" si="2"/>
        <v>9.0615376302778217E-2</v>
      </c>
      <c r="I18" s="22"/>
      <c r="J18" s="22"/>
      <c r="K18" s="274">
        <f t="shared" ref="K18:K26" si="5">A30</f>
        <v>2017</v>
      </c>
      <c r="L18" s="274">
        <f t="shared" ref="L18:L26" si="6">C30</f>
        <v>8527482.7534189187</v>
      </c>
      <c r="M18" s="275"/>
      <c r="N18" s="275"/>
      <c r="O18" s="275"/>
      <c r="R18" s="1504">
        <v>555181.71762775793</v>
      </c>
      <c r="T18" s="1505" t="str">
        <f t="shared" si="3"/>
        <v>říjen</v>
      </c>
      <c r="U18" s="1505">
        <f>'8.8'!G16</f>
        <v>286382.75826922397</v>
      </c>
      <c r="V18" s="1505">
        <f>'8.8'!H16</f>
        <v>63317.839061829</v>
      </c>
      <c r="W18" s="1505">
        <f>'8.8'!I16</f>
        <v>90247.327033770009</v>
      </c>
      <c r="X18" s="1505">
        <f>'8.8'!J16</f>
        <v>158763.71948071101</v>
      </c>
      <c r="Y18" s="1505">
        <f>'8.8'!K16</f>
        <v>6778.0740414860011</v>
      </c>
      <c r="Z18" s="138">
        <f t="shared" si="4"/>
        <v>605489.71788702009</v>
      </c>
      <c r="AA18" s="1440"/>
      <c r="AB18" s="1440"/>
    </row>
    <row r="19" spans="1:28" ht="13.5" customHeight="1">
      <c r="A19" s="1262" t="str">
        <f>'6.1'!A19</f>
        <v>listopad</v>
      </c>
      <c r="B19" s="711">
        <v>2703968</v>
      </c>
      <c r="C19" s="763">
        <v>806070.68673837301</v>
      </c>
      <c r="D19" s="763">
        <v>8875275.7791150697</v>
      </c>
      <c r="E19" s="712">
        <f t="shared" si="0"/>
        <v>0.29810659251084815</v>
      </c>
      <c r="F19" s="713">
        <f t="shared" si="1"/>
        <v>3.2823153894998276</v>
      </c>
      <c r="G19" s="615">
        <v>4.2833333333333323</v>
      </c>
      <c r="H19" s="666">
        <f t="shared" si="2"/>
        <v>-6.8640261566732738E-2</v>
      </c>
      <c r="I19" s="22"/>
      <c r="J19" s="22"/>
      <c r="K19" s="274">
        <f t="shared" si="5"/>
        <v>2018</v>
      </c>
      <c r="L19" s="274">
        <f t="shared" si="6"/>
        <v>8182756.1269882685</v>
      </c>
      <c r="M19" s="275"/>
      <c r="N19" s="275"/>
      <c r="O19" s="275"/>
      <c r="R19" s="1504">
        <v>865477.2731472638</v>
      </c>
      <c r="T19" s="1505" t="str">
        <f t="shared" si="3"/>
        <v>listopad</v>
      </c>
      <c r="U19" s="1505">
        <f>'8.8'!G17</f>
        <v>317745.53274942003</v>
      </c>
      <c r="V19" s="1505">
        <f>'8.8'!H17</f>
        <v>85515.11100356</v>
      </c>
      <c r="W19" s="1505">
        <f>'8.8'!I17</f>
        <v>141065.28892199701</v>
      </c>
      <c r="X19" s="1505">
        <f>'8.8'!J17</f>
        <v>249149.59084831702</v>
      </c>
      <c r="Y19" s="1505">
        <f>'8.8'!K17</f>
        <v>12595.163216078998</v>
      </c>
      <c r="Z19" s="138">
        <f t="shared" si="4"/>
        <v>806070.68673937302</v>
      </c>
      <c r="AA19" s="1440"/>
      <c r="AB19" s="1440"/>
    </row>
    <row r="20" spans="1:28" ht="13.5" customHeight="1">
      <c r="A20" s="1263" t="str">
        <f>'6.1'!A20</f>
        <v>prosinec</v>
      </c>
      <c r="B20" s="714">
        <v>2702400</v>
      </c>
      <c r="C20" s="764">
        <v>938443.9235391001</v>
      </c>
      <c r="D20" s="764">
        <v>10305249.637878945</v>
      </c>
      <c r="E20" s="715">
        <f t="shared" si="0"/>
        <v>0.34726314518172741</v>
      </c>
      <c r="F20" s="716">
        <f t="shared" si="1"/>
        <v>3.8133694633951101</v>
      </c>
      <c r="G20" s="618">
        <v>2.2387096774193549</v>
      </c>
      <c r="H20" s="668">
        <f t="shared" si="2"/>
        <v>-1.1377212569788752E-2</v>
      </c>
      <c r="I20" s="22"/>
      <c r="J20" s="22"/>
      <c r="K20" s="274">
        <f t="shared" si="5"/>
        <v>2019</v>
      </c>
      <c r="L20" s="274">
        <f t="shared" si="6"/>
        <v>8564629.4736091886</v>
      </c>
      <c r="M20" s="275"/>
      <c r="N20" s="275"/>
      <c r="O20" s="275"/>
      <c r="R20" s="1504">
        <v>949243.670559583</v>
      </c>
      <c r="T20" s="1505" t="str">
        <f>A20</f>
        <v>prosinec</v>
      </c>
      <c r="U20" s="1505">
        <f>'8.8'!G18</f>
        <v>353708.75783888198</v>
      </c>
      <c r="V20" s="1505">
        <f>'8.8'!H18</f>
        <v>92107.16632733299</v>
      </c>
      <c r="W20" s="1505">
        <f>'8.8'!I18</f>
        <v>170702.11173717413</v>
      </c>
      <c r="X20" s="1505">
        <f>'8.8'!J18</f>
        <v>305615.65684728103</v>
      </c>
      <c r="Y20" s="1505">
        <f>'8.8'!K18</f>
        <v>16310.329876104999</v>
      </c>
      <c r="Z20" s="138">
        <f t="shared" si="4"/>
        <v>938444.02262677508</v>
      </c>
      <c r="AA20" s="1440"/>
      <c r="AB20" s="1440"/>
    </row>
    <row r="21" spans="1:28" ht="13.5" customHeight="1">
      <c r="A21" s="1261" t="str">
        <f>'6.1'!A21</f>
        <v>I. čtvrtletí</v>
      </c>
      <c r="B21" s="708">
        <f>B11</f>
        <v>2720089</v>
      </c>
      <c r="C21" s="762">
        <f t="shared" ref="C21:D21" si="7">SUM(C9:C11)</f>
        <v>2757056.3475469081</v>
      </c>
      <c r="D21" s="762">
        <f t="shared" si="7"/>
        <v>29984987.974170931</v>
      </c>
      <c r="E21" s="709">
        <f t="shared" si="0"/>
        <v>1.0135904919092382</v>
      </c>
      <c r="F21" s="710">
        <f t="shared" si="1"/>
        <v>11.023531941113298</v>
      </c>
      <c r="G21" s="612">
        <v>2.8142473118279572</v>
      </c>
      <c r="H21" s="667">
        <f t="shared" si="2"/>
        <v>0.14176000123202409</v>
      </c>
      <c r="I21" s="22"/>
      <c r="J21" s="22"/>
      <c r="K21" s="274">
        <f t="shared" si="5"/>
        <v>2020</v>
      </c>
      <c r="L21" s="274">
        <f t="shared" si="6"/>
        <v>8694219.1732210778</v>
      </c>
      <c r="M21" s="275"/>
      <c r="N21" s="275"/>
      <c r="O21" s="275"/>
      <c r="R21" s="1504">
        <v>2414742.4542564875</v>
      </c>
      <c r="T21" s="1505"/>
      <c r="U21" s="1505"/>
      <c r="V21" s="1505"/>
      <c r="W21" s="1505"/>
      <c r="X21" s="1505"/>
      <c r="Y21" s="1505"/>
      <c r="Z21" s="138"/>
      <c r="AA21" s="1440"/>
      <c r="AB21" s="1440"/>
    </row>
    <row r="22" spans="1:28" ht="13.5" customHeight="1">
      <c r="A22" s="1262" t="str">
        <f>'6.1'!A22</f>
        <v>II. čtvrtletí</v>
      </c>
      <c r="B22" s="711">
        <f>B14</f>
        <v>2712792</v>
      </c>
      <c r="C22" s="763">
        <f t="shared" ref="C22:D22" si="8">SUM(C12:C14)</f>
        <v>1216951.274830536</v>
      </c>
      <c r="D22" s="763">
        <f t="shared" si="8"/>
        <v>13339161.550191987</v>
      </c>
      <c r="E22" s="712">
        <f t="shared" si="0"/>
        <v>0.44859733987365635</v>
      </c>
      <c r="F22" s="713">
        <f t="shared" si="1"/>
        <v>4.9171339159773355</v>
      </c>
      <c r="G22" s="615">
        <v>12.317634408602148</v>
      </c>
      <c r="H22" s="666">
        <f t="shared" si="2"/>
        <v>0.11090743444364511</v>
      </c>
      <c r="I22" s="22"/>
      <c r="J22" s="22"/>
      <c r="K22" s="274">
        <f t="shared" si="5"/>
        <v>2021</v>
      </c>
      <c r="L22" s="274">
        <f t="shared" si="6"/>
        <v>9433734.2458022907</v>
      </c>
      <c r="M22" s="275"/>
      <c r="N22" s="275"/>
      <c r="O22" s="275"/>
      <c r="R22" s="1504">
        <v>1095456.9544671369</v>
      </c>
      <c r="T22" s="1505"/>
      <c r="U22" s="1505" t="str">
        <f>U8</f>
        <v>VO</v>
      </c>
      <c r="V22" s="1505" t="str">
        <f t="shared" ref="V22:X22" si="9">V8</f>
        <v>SO</v>
      </c>
      <c r="W22" s="1505" t="str">
        <f t="shared" si="9"/>
        <v>MO</v>
      </c>
      <c r="X22" s="1505" t="str">
        <f t="shared" si="9"/>
        <v>DOM</v>
      </c>
      <c r="Y22" s="1505" t="s">
        <v>37</v>
      </c>
      <c r="Z22" s="138"/>
      <c r="AA22" s="1440"/>
      <c r="AB22" s="1440"/>
    </row>
    <row r="23" spans="1:28" ht="13.5" customHeight="1">
      <c r="A23" s="1262" t="str">
        <f>'6.1'!A23</f>
        <v>III. čtvrtletí</v>
      </c>
      <c r="B23" s="711">
        <f>B17</f>
        <v>2706001</v>
      </c>
      <c r="C23" s="763">
        <f t="shared" ref="C23:D23" si="10">SUM(C15:C17)</f>
        <v>883577.54541378003</v>
      </c>
      <c r="D23" s="763">
        <f t="shared" si="10"/>
        <v>9739261.7698900104</v>
      </c>
      <c r="E23" s="712">
        <f t="shared" si="0"/>
        <v>0.32652521023228742</v>
      </c>
      <c r="F23" s="713">
        <f t="shared" si="1"/>
        <v>3.5991345789931382</v>
      </c>
      <c r="G23" s="615">
        <v>18.464050179211469</v>
      </c>
      <c r="H23" s="666">
        <f t="shared" si="2"/>
        <v>-3.3586267030594357E-3</v>
      </c>
      <c r="I23" s="22"/>
      <c r="J23" s="22"/>
      <c r="K23" s="274">
        <f t="shared" si="5"/>
        <v>2022</v>
      </c>
      <c r="L23" s="274">
        <f t="shared" si="6"/>
        <v>7543762.283569294</v>
      </c>
      <c r="M23" s="275"/>
      <c r="N23" s="275"/>
      <c r="O23" s="275"/>
      <c r="R23" s="1504">
        <v>886555.15322513692</v>
      </c>
      <c r="T23" s="1505">
        <f>A29</f>
        <v>2016</v>
      </c>
      <c r="U23" s="1505">
        <f>'8.8'!G27</f>
        <v>3836358.4581271773</v>
      </c>
      <c r="V23" s="1505">
        <f>'8.8'!H27</f>
        <v>801511.80511781632</v>
      </c>
      <c r="W23" s="1505">
        <f>'8.8'!I27</f>
        <v>1152681.5890783148</v>
      </c>
      <c r="X23" s="1505">
        <f>'8.8'!J27</f>
        <v>2368461.0261057094</v>
      </c>
      <c r="Y23" s="1505">
        <f>'8.8'!K27</f>
        <v>96121.355104837567</v>
      </c>
      <c r="Z23" s="138">
        <f>SUM(U23:Y23)</f>
        <v>8255134.2335338555</v>
      </c>
      <c r="AA23" s="1439"/>
      <c r="AB23" s="1440"/>
    </row>
    <row r="24" spans="1:28" ht="13.5" customHeight="1">
      <c r="A24" s="1263" t="str">
        <f>'6.1'!A24</f>
        <v>IV. čtvrtletí</v>
      </c>
      <c r="B24" s="714">
        <f>B20</f>
        <v>2702400</v>
      </c>
      <c r="C24" s="764">
        <f t="shared" ref="C24:D24" si="11">SUM(C18:C20)</f>
        <v>2350004.3281644932</v>
      </c>
      <c r="D24" s="764">
        <f t="shared" si="11"/>
        <v>25872513.399269167</v>
      </c>
      <c r="E24" s="715">
        <f t="shared" si="0"/>
        <v>0.86959899650847139</v>
      </c>
      <c r="F24" s="716">
        <f t="shared" si="1"/>
        <v>9.5739022347798866</v>
      </c>
      <c r="G24" s="618">
        <v>5.9277777777777771</v>
      </c>
      <c r="H24" s="668">
        <f t="shared" si="2"/>
        <v>-8.3962660132657334E-3</v>
      </c>
      <c r="I24" s="22"/>
      <c r="J24" s="22"/>
      <c r="K24" s="274">
        <f t="shared" si="5"/>
        <v>2023</v>
      </c>
      <c r="L24" s="274">
        <f t="shared" si="6"/>
        <v>6758573.8142860457</v>
      </c>
      <c r="M24" s="275"/>
      <c r="N24" s="275"/>
      <c r="O24" s="275"/>
      <c r="R24" s="1504">
        <v>2369902.661334605</v>
      </c>
      <c r="T24" s="1505">
        <f t="shared" ref="T24:T31" si="12">A30</f>
        <v>2017</v>
      </c>
      <c r="U24" s="1505">
        <f>'8.8'!G28</f>
        <v>3847746</v>
      </c>
      <c r="V24" s="1505">
        <f>'8.8'!H28</f>
        <v>905811.00000000012</v>
      </c>
      <c r="W24" s="1505">
        <f>'8.8'!I28</f>
        <v>1238757.2516670562</v>
      </c>
      <c r="X24" s="1505">
        <f>'8.8'!J28</f>
        <v>2427268.7824260001</v>
      </c>
      <c r="Y24" s="1505">
        <f>'8.8'!K28</f>
        <v>107899.71932586282</v>
      </c>
      <c r="Z24" s="138">
        <f t="shared" si="4"/>
        <v>8527482.7534189187</v>
      </c>
      <c r="AA24" s="1439"/>
      <c r="AB24" s="1440"/>
    </row>
    <row r="25" spans="1:28" ht="13.5" customHeight="1">
      <c r="A25" s="1261" t="str">
        <f>'6.1'!A25</f>
        <v>I. pololetí</v>
      </c>
      <c r="B25" s="708">
        <f>B14</f>
        <v>2712792</v>
      </c>
      <c r="C25" s="762">
        <f t="shared" ref="C25:D25" si="13">SUM(C9:C14)</f>
        <v>3974007.6223774441</v>
      </c>
      <c r="D25" s="762">
        <f t="shared" si="13"/>
        <v>43324149.524362922</v>
      </c>
      <c r="E25" s="709">
        <f t="shared" si="0"/>
        <v>1.4649142368369723</v>
      </c>
      <c r="F25" s="710">
        <f t="shared" si="1"/>
        <v>15.97031749001137</v>
      </c>
      <c r="G25" s="612">
        <v>7.5659408602150533</v>
      </c>
      <c r="H25" s="667">
        <f t="shared" si="2"/>
        <v>0.13213158560198981</v>
      </c>
      <c r="I25" s="22"/>
      <c r="J25" s="22"/>
      <c r="K25" s="274">
        <f t="shared" si="5"/>
        <v>2024</v>
      </c>
      <c r="L25" s="274">
        <f t="shared" si="6"/>
        <v>6766657.2232833663</v>
      </c>
      <c r="M25" s="275"/>
      <c r="N25" s="275"/>
      <c r="O25" s="275"/>
      <c r="R25" s="1504">
        <v>3510199.4087236244</v>
      </c>
      <c r="S25" s="1506"/>
      <c r="T25" s="1505">
        <f t="shared" si="12"/>
        <v>2018</v>
      </c>
      <c r="U25" s="1505">
        <f>'8.8'!G29</f>
        <v>3854919.8167295875</v>
      </c>
      <c r="V25" s="1505">
        <f>'8.8'!H29</f>
        <v>802317.10169693304</v>
      </c>
      <c r="W25" s="1505">
        <f>'8.8'!I29</f>
        <v>1117915.2635170002</v>
      </c>
      <c r="X25" s="1505">
        <f>'8.8'!J29</f>
        <v>2275641.6101114</v>
      </c>
      <c r="Y25" s="1505">
        <f>'8.8'!K29</f>
        <v>131962.334933348</v>
      </c>
      <c r="Z25" s="138">
        <f t="shared" si="4"/>
        <v>8182756.1269882694</v>
      </c>
      <c r="AA25" s="1439"/>
      <c r="AB25" s="1440"/>
    </row>
    <row r="26" spans="1:28" ht="13.5" customHeight="1">
      <c r="A26" s="1263" t="str">
        <f>'6.1'!A26</f>
        <v>II. pololetí</v>
      </c>
      <c r="B26" s="714">
        <f>B20</f>
        <v>2702400</v>
      </c>
      <c r="C26" s="764">
        <f t="shared" ref="C26:D26" si="14">SUM(C15:C20)</f>
        <v>3233581.8735782732</v>
      </c>
      <c r="D26" s="764">
        <f t="shared" si="14"/>
        <v>35611775.169159181</v>
      </c>
      <c r="E26" s="715">
        <f t="shared" si="0"/>
        <v>1.196559307866442</v>
      </c>
      <c r="F26" s="716">
        <f t="shared" si="1"/>
        <v>13.177832729854641</v>
      </c>
      <c r="G26" s="618">
        <v>12.195913978494623</v>
      </c>
      <c r="H26" s="668">
        <f t="shared" si="2"/>
        <v>-7.0247926686442808E-3</v>
      </c>
      <c r="I26" s="22"/>
      <c r="J26" s="22"/>
      <c r="K26" s="274">
        <f t="shared" si="5"/>
        <v>2025</v>
      </c>
      <c r="L26" s="274">
        <f t="shared" si="6"/>
        <v>7207589.4959557168</v>
      </c>
      <c r="M26" s="275"/>
      <c r="N26" s="275"/>
      <c r="O26" s="275"/>
      <c r="R26" s="1504">
        <v>3256457.8145597419</v>
      </c>
      <c r="T26" s="1505">
        <f t="shared" si="12"/>
        <v>2019</v>
      </c>
      <c r="U26" s="1505">
        <f>'8.8'!G30</f>
        <v>4200740.8816692531</v>
      </c>
      <c r="V26" s="1505">
        <f>'8.8'!H30</f>
        <v>837955.48207248398</v>
      </c>
      <c r="W26" s="1505">
        <f>'8.8'!I30</f>
        <v>1201475.0959205984</v>
      </c>
      <c r="X26" s="1505">
        <f>'8.8'!J30</f>
        <v>2173234.605044093</v>
      </c>
      <c r="Y26" s="1505">
        <f>'8.8'!K30</f>
        <v>151223.40892275871</v>
      </c>
      <c r="Z26" s="138">
        <f t="shared" si="4"/>
        <v>8564629.4736291859</v>
      </c>
      <c r="AA26" s="1439"/>
      <c r="AB26" s="1440"/>
    </row>
    <row r="27" spans="1:28" ht="13.5" customHeight="1">
      <c r="A27" s="1264" t="str">
        <f>'6.1'!A27</f>
        <v>rok</v>
      </c>
      <c r="B27" s="717">
        <f>B20</f>
        <v>2702400</v>
      </c>
      <c r="C27" s="1130">
        <f t="shared" ref="C27:D27" si="15">SUM(C9:C20)</f>
        <v>7207589.4959557168</v>
      </c>
      <c r="D27" s="1130">
        <f t="shared" si="15"/>
        <v>78935924.693522096</v>
      </c>
      <c r="E27" s="718">
        <f>C27/B27</f>
        <v>2.6671068294685156</v>
      </c>
      <c r="F27" s="719">
        <f t="shared" si="1"/>
        <v>29.20956360772724</v>
      </c>
      <c r="G27" s="610">
        <v>9.8809274193548386</v>
      </c>
      <c r="H27" s="633">
        <f t="shared" si="2"/>
        <v>6.5162495767503673E-2</v>
      </c>
      <c r="I27" s="22"/>
      <c r="J27" s="568" t="s">
        <v>246</v>
      </c>
      <c r="K27" s="516"/>
      <c r="L27" s="516"/>
      <c r="M27" s="516"/>
      <c r="N27" s="516"/>
      <c r="O27" s="516"/>
      <c r="P27" s="509"/>
      <c r="R27" s="1504">
        <v>6766657.2232833663</v>
      </c>
      <c r="T27" s="1505">
        <f t="shared" si="12"/>
        <v>2020</v>
      </c>
      <c r="U27" s="1505">
        <f>'8.8'!G31</f>
        <v>4268309.7902267631</v>
      </c>
      <c r="V27" s="1505">
        <f>'8.8'!H31</f>
        <v>840410.28830097569</v>
      </c>
      <c r="W27" s="1505">
        <f>'8.8'!I31</f>
        <v>1197728.8742469333</v>
      </c>
      <c r="X27" s="1505">
        <f>'8.8'!J31</f>
        <v>2245541.6331866197</v>
      </c>
      <c r="Y27" s="1505">
        <f>'8.8'!K31</f>
        <v>142228.58725978711</v>
      </c>
      <c r="Z27" s="138">
        <f t="shared" si="4"/>
        <v>8694219.1732210796</v>
      </c>
      <c r="AA27" s="1439"/>
      <c r="AB27" s="1440"/>
    </row>
    <row r="28" spans="1:28" ht="10.5" customHeight="1">
      <c r="A28" s="143"/>
      <c r="B28" s="143"/>
      <c r="C28" s="720"/>
      <c r="D28" s="720"/>
      <c r="E28" s="721"/>
      <c r="F28" s="722"/>
      <c r="G28" s="143"/>
      <c r="H28" s="143"/>
      <c r="K28" s="141"/>
      <c r="L28" s="102" t="str">
        <f>B6</f>
        <v>Počet zákazníků ke konci období</v>
      </c>
      <c r="T28" s="1505">
        <f t="shared" si="12"/>
        <v>2021</v>
      </c>
      <c r="U28" s="1505">
        <f>'8.8'!G32</f>
        <v>4565694.3918051599</v>
      </c>
      <c r="V28" s="1505">
        <f>'8.8'!H32</f>
        <v>913967.04959776311</v>
      </c>
      <c r="W28" s="1505">
        <f>'8.8'!I32</f>
        <v>1309687.2651824956</v>
      </c>
      <c r="X28" s="1505">
        <f>'8.8'!J32</f>
        <v>2518715.8153973664</v>
      </c>
      <c r="Y28" s="1505">
        <f>'8.8'!K32</f>
        <v>125669.72381950567</v>
      </c>
      <c r="Z28" s="138">
        <f>SUM(U28:Y28)</f>
        <v>9433734.2458022907</v>
      </c>
      <c r="AA28" s="1439"/>
      <c r="AB28" s="1440"/>
    </row>
    <row r="29" spans="1:28" ht="12" customHeight="1">
      <c r="A29" s="1261">
        <v>2016</v>
      </c>
      <c r="B29" s="708">
        <v>2840473</v>
      </c>
      <c r="C29" s="762">
        <v>8255134.2335338555</v>
      </c>
      <c r="D29" s="762">
        <v>88243167.217199996</v>
      </c>
      <c r="E29" s="709">
        <v>2.90625337172149</v>
      </c>
      <c r="F29" s="710">
        <v>31.066363671543435</v>
      </c>
      <c r="G29" s="723">
        <v>8.9722459037378375</v>
      </c>
      <c r="H29" s="667">
        <v>8.5121800711963097E-2</v>
      </c>
      <c r="I29" s="22"/>
      <c r="K29" s="141">
        <f>A29</f>
        <v>2016</v>
      </c>
      <c r="L29" s="138">
        <f>B29</f>
        <v>2840473</v>
      </c>
      <c r="N29" s="27"/>
      <c r="T29" s="1505">
        <f t="shared" si="12"/>
        <v>2022</v>
      </c>
      <c r="U29" s="1505">
        <f>'8.8'!G33</f>
        <v>3611238.9207220157</v>
      </c>
      <c r="V29" s="1505">
        <f>'8.8'!H33</f>
        <v>739730.0722082525</v>
      </c>
      <c r="W29" s="1505">
        <f>'8.8'!I33</f>
        <v>1077486.8795721275</v>
      </c>
      <c r="X29" s="1505">
        <f>'8.8'!J33</f>
        <v>1992315.4175368126</v>
      </c>
      <c r="Y29" s="1505">
        <f>'8.8'!K33</f>
        <v>122990.99353008645</v>
      </c>
      <c r="Z29" s="138">
        <f t="shared" si="4"/>
        <v>7543762.283569295</v>
      </c>
      <c r="AA29" s="1439"/>
      <c r="AB29" s="1440"/>
    </row>
    <row r="30" spans="1:28" ht="12" customHeight="1">
      <c r="A30" s="1263">
        <v>2017</v>
      </c>
      <c r="B30" s="714">
        <v>2844257</v>
      </c>
      <c r="C30" s="764">
        <v>8527482.7534189187</v>
      </c>
      <c r="D30" s="764">
        <v>90996221.726979792</v>
      </c>
      <c r="E30" s="715">
        <v>2.998140728288238</v>
      </c>
      <c r="F30" s="716">
        <v>31.992967487459744</v>
      </c>
      <c r="G30" s="724">
        <v>8.8161872759856621</v>
      </c>
      <c r="H30" s="668">
        <v>3.2991410215806545E-2</v>
      </c>
      <c r="I30" s="22"/>
      <c r="K30" s="141">
        <f t="shared" ref="K30:L38" si="16">A30</f>
        <v>2017</v>
      </c>
      <c r="L30" s="138">
        <f t="shared" si="16"/>
        <v>2844257</v>
      </c>
      <c r="N30" s="27"/>
      <c r="T30" s="1505">
        <f t="shared" si="12"/>
        <v>2023</v>
      </c>
      <c r="U30" s="1505">
        <f>'8.8'!G34</f>
        <v>3258036.555283682</v>
      </c>
      <c r="V30" s="1505">
        <f>'8.8'!H34</f>
        <v>665733.47336373455</v>
      </c>
      <c r="W30" s="1505">
        <f>'8.8'!I34</f>
        <v>974837.89383030054</v>
      </c>
      <c r="X30" s="1505">
        <f>'8.8'!J34</f>
        <v>1761932.1857068152</v>
      </c>
      <c r="Y30" s="1505">
        <f>'8.8'!K34</f>
        <v>98033.706101513439</v>
      </c>
      <c r="Z30" s="138">
        <f t="shared" si="4"/>
        <v>6758573.8142860448</v>
      </c>
      <c r="AA30" s="1439"/>
      <c r="AB30" s="1440"/>
    </row>
    <row r="31" spans="1:28" ht="12" customHeight="1">
      <c r="A31" s="1262">
        <v>2018</v>
      </c>
      <c r="B31" s="711">
        <v>2840619</v>
      </c>
      <c r="C31" s="763">
        <v>8182756.1269882685</v>
      </c>
      <c r="D31" s="763">
        <v>87306411.272440791</v>
      </c>
      <c r="E31" s="712">
        <v>2.8806243030086995</v>
      </c>
      <c r="F31" s="713">
        <v>30.734995179726951</v>
      </c>
      <c r="G31" s="725">
        <v>9.8751190476190462</v>
      </c>
      <c r="H31" s="666">
        <v>-4.042536776664124E-2</v>
      </c>
      <c r="I31" s="22"/>
      <c r="K31" s="141">
        <f t="shared" si="16"/>
        <v>2018</v>
      </c>
      <c r="L31" s="138">
        <f t="shared" si="16"/>
        <v>2840619</v>
      </c>
      <c r="N31" s="27"/>
      <c r="T31" s="1505">
        <f t="shared" si="12"/>
        <v>2024</v>
      </c>
      <c r="U31" s="1505">
        <f>'8.8'!G35</f>
        <v>3312995.6936588902</v>
      </c>
      <c r="V31" s="1505">
        <f>'8.8'!H35</f>
        <v>673262.67077670502</v>
      </c>
      <c r="W31" s="1505">
        <f>'8.8'!I35</f>
        <v>972226.69381031208</v>
      </c>
      <c r="X31" s="1505">
        <f>'8.8'!J35</f>
        <v>1731484.9451765174</v>
      </c>
      <c r="Y31" s="1505">
        <f>'8.8'!K35</f>
        <v>76687.219860941987</v>
      </c>
      <c r="Z31" s="138">
        <f t="shared" si="4"/>
        <v>6766657.2232833672</v>
      </c>
      <c r="AA31" s="1439"/>
      <c r="AB31" s="1440"/>
    </row>
    <row r="32" spans="1:28" ht="12" customHeight="1">
      <c r="A32" s="1262">
        <v>2019</v>
      </c>
      <c r="B32" s="711">
        <v>2834509</v>
      </c>
      <c r="C32" s="763">
        <v>8564629.4736091886</v>
      </c>
      <c r="D32" s="763">
        <v>91397633.739198893</v>
      </c>
      <c r="E32" s="712">
        <v>3.0215566341857403</v>
      </c>
      <c r="F32" s="713">
        <v>32.244608762645981</v>
      </c>
      <c r="G32" s="725">
        <v>9.7526875320020494</v>
      </c>
      <c r="H32" s="666">
        <v>4.666805911047868E-2</v>
      </c>
      <c r="I32" s="22"/>
      <c r="K32" s="141">
        <f t="shared" si="16"/>
        <v>2019</v>
      </c>
      <c r="L32" s="138">
        <f t="shared" si="16"/>
        <v>2834509</v>
      </c>
      <c r="N32" s="27"/>
      <c r="T32" s="1505">
        <f>A38</f>
        <v>2025</v>
      </c>
      <c r="U32" s="1505">
        <f>'8.8'!G36</f>
        <v>3424516.137725627</v>
      </c>
      <c r="V32" s="1505">
        <f>'8.8'!H36</f>
        <v>712538.5245666299</v>
      </c>
      <c r="W32" s="1505">
        <f>'8.8'!I36</f>
        <v>1063185.1778209193</v>
      </c>
      <c r="X32" s="1505">
        <f>'8.8'!J36</f>
        <v>1903040.0242177928</v>
      </c>
      <c r="Y32" s="1505">
        <f>'8.8'!K36</f>
        <v>104309.730712422</v>
      </c>
      <c r="Z32" s="138">
        <f t="shared" si="4"/>
        <v>7207589.595043391</v>
      </c>
      <c r="AA32" s="1439"/>
      <c r="AB32" s="1440"/>
    </row>
    <row r="33" spans="1:28" ht="12" customHeight="1">
      <c r="A33" s="1261">
        <v>2020</v>
      </c>
      <c r="B33" s="708">
        <v>2829132</v>
      </c>
      <c r="C33" s="762">
        <v>8694219.1732210778</v>
      </c>
      <c r="D33" s="762">
        <v>92894431.352013335</v>
      </c>
      <c r="E33" s="709">
        <v>3.0731048156187404</v>
      </c>
      <c r="F33" s="710">
        <v>32.834958337756362</v>
      </c>
      <c r="G33" s="723">
        <v>9.3390104966717846</v>
      </c>
      <c r="H33" s="667">
        <v>1.5130800463838313E-2</v>
      </c>
      <c r="I33" s="22"/>
      <c r="K33" s="141">
        <f t="shared" si="16"/>
        <v>2020</v>
      </c>
      <c r="L33" s="138">
        <f t="shared" si="16"/>
        <v>2829132</v>
      </c>
      <c r="N33" s="27"/>
      <c r="T33" s="138"/>
      <c r="U33" s="138"/>
      <c r="V33" s="138"/>
      <c r="W33" s="138"/>
      <c r="X33" s="138"/>
      <c r="Y33" s="138"/>
      <c r="Z33" s="138"/>
      <c r="AA33" s="1439"/>
      <c r="AB33" s="1439"/>
    </row>
    <row r="34" spans="1:28" ht="12" customHeight="1">
      <c r="A34" s="1263">
        <v>2021</v>
      </c>
      <c r="B34" s="714">
        <v>2820013</v>
      </c>
      <c r="C34" s="764">
        <v>9433734.2458022907</v>
      </c>
      <c r="D34" s="764">
        <v>100737476.96364906</v>
      </c>
      <c r="E34" s="715">
        <v>3.3452804103393463</v>
      </c>
      <c r="F34" s="716">
        <v>35.722344884101268</v>
      </c>
      <c r="G34" s="724">
        <v>8.2528539426523277</v>
      </c>
      <c r="H34" s="668">
        <v>8.5058250528003851E-2</v>
      </c>
      <c r="I34" s="22"/>
      <c r="K34" s="141">
        <f t="shared" si="16"/>
        <v>2021</v>
      </c>
      <c r="L34" s="138">
        <f t="shared" si="16"/>
        <v>2820013</v>
      </c>
      <c r="N34" s="27"/>
      <c r="T34" s="138"/>
      <c r="U34" s="138"/>
      <c r="V34" s="138"/>
      <c r="W34" s="138"/>
      <c r="X34" s="138"/>
      <c r="Y34" s="138"/>
      <c r="Z34" s="138"/>
      <c r="AA34" s="1439"/>
      <c r="AB34" s="1439"/>
    </row>
    <row r="35" spans="1:28" ht="12" customHeight="1">
      <c r="A35" s="1262">
        <v>2022</v>
      </c>
      <c r="B35" s="711">
        <v>2781284</v>
      </c>
      <c r="C35" s="763">
        <v>7543762.283569294</v>
      </c>
      <c r="D35" s="763">
        <v>81546698.312837005</v>
      </c>
      <c r="E35" s="712">
        <v>2.712330809643781</v>
      </c>
      <c r="F35" s="713">
        <v>29.319802764779507</v>
      </c>
      <c r="G35" s="725">
        <v>9.426741551459294</v>
      </c>
      <c r="H35" s="666">
        <v>-0.20034187024867417</v>
      </c>
      <c r="I35" s="22"/>
      <c r="K35" s="141">
        <f t="shared" si="16"/>
        <v>2022</v>
      </c>
      <c r="L35" s="138">
        <f t="shared" si="16"/>
        <v>2781284</v>
      </c>
      <c r="N35" s="27"/>
      <c r="T35" s="138"/>
      <c r="U35" s="138"/>
      <c r="V35" s="138"/>
      <c r="W35" s="138"/>
      <c r="X35" s="138"/>
      <c r="Y35" s="138"/>
      <c r="Z35" s="138"/>
      <c r="AA35" s="1440"/>
      <c r="AB35" s="1439"/>
    </row>
    <row r="36" spans="1:28" ht="12" customHeight="1">
      <c r="A36" s="1262">
        <v>2023</v>
      </c>
      <c r="B36" s="711">
        <v>2752442</v>
      </c>
      <c r="C36" s="763">
        <v>6758573.8142860457</v>
      </c>
      <c r="D36" s="763">
        <v>73742447.806656405</v>
      </c>
      <c r="E36" s="712">
        <v>2.4554827365248917</v>
      </c>
      <c r="F36" s="713">
        <v>26.791644585664805</v>
      </c>
      <c r="G36" s="725">
        <v>9.8809274193548386</v>
      </c>
      <c r="H36" s="666">
        <v>-0.10408446604864917</v>
      </c>
      <c r="I36" s="22"/>
      <c r="K36" s="141">
        <f t="shared" si="16"/>
        <v>2023</v>
      </c>
      <c r="L36" s="138">
        <f t="shared" si="16"/>
        <v>2752442</v>
      </c>
      <c r="N36" s="27"/>
      <c r="T36" s="138"/>
      <c r="U36" s="138"/>
      <c r="V36" s="138"/>
      <c r="W36" s="138"/>
      <c r="X36" s="138"/>
      <c r="Y36" s="138"/>
      <c r="Z36" s="138"/>
      <c r="AA36" s="1440"/>
      <c r="AB36" s="1439"/>
    </row>
    <row r="37" spans="1:28" ht="12" customHeight="1">
      <c r="A37" s="1261">
        <v>2024</v>
      </c>
      <c r="B37" s="708">
        <v>2727457</v>
      </c>
      <c r="C37" s="762">
        <v>6766657.2232833663</v>
      </c>
      <c r="D37" s="762">
        <v>73808325.366563454</v>
      </c>
      <c r="E37" s="709">
        <v>2.4809400196899039</v>
      </c>
      <c r="F37" s="710">
        <v>27.061224197691644</v>
      </c>
      <c r="G37" s="723">
        <v>9.8809274193548386</v>
      </c>
      <c r="H37" s="667">
        <v>1.1960228917281531E-3</v>
      </c>
      <c r="I37" s="22"/>
      <c r="K37" s="141">
        <f t="shared" si="16"/>
        <v>2024</v>
      </c>
      <c r="L37" s="138">
        <f t="shared" si="16"/>
        <v>2727457</v>
      </c>
      <c r="N37" s="27"/>
      <c r="T37" s="138"/>
      <c r="U37" s="138"/>
      <c r="V37" s="138"/>
      <c r="W37" s="138"/>
      <c r="X37" s="138"/>
      <c r="Y37" s="138"/>
      <c r="Z37" s="138"/>
      <c r="AA37" s="1440"/>
      <c r="AB37" s="1439"/>
    </row>
    <row r="38" spans="1:28" ht="12" customHeight="1">
      <c r="A38" s="1263">
        <v>2025</v>
      </c>
      <c r="B38" s="714">
        <f>B27</f>
        <v>2702400</v>
      </c>
      <c r="C38" s="764">
        <f>C27</f>
        <v>7207589.4959557168</v>
      </c>
      <c r="D38" s="764">
        <f t="shared" ref="D38:F38" si="17">D27</f>
        <v>78935924.693522096</v>
      </c>
      <c r="E38" s="715">
        <f t="shared" si="17"/>
        <v>2.6671068294685156</v>
      </c>
      <c r="F38" s="715">
        <f t="shared" si="17"/>
        <v>29.20956360772724</v>
      </c>
      <c r="G38" s="618">
        <f>G27</f>
        <v>9.8809274193548386</v>
      </c>
      <c r="H38" s="668">
        <f>(C38-C37)/C37</f>
        <v>6.5162495767503673E-2</v>
      </c>
      <c r="I38" s="22"/>
      <c r="K38" s="141">
        <f t="shared" si="16"/>
        <v>2025</v>
      </c>
      <c r="L38" s="138">
        <f t="shared" si="16"/>
        <v>2702400</v>
      </c>
      <c r="N38" s="27"/>
      <c r="T38" s="138"/>
      <c r="U38" s="138"/>
      <c r="V38" s="138"/>
      <c r="W38" s="138"/>
      <c r="X38" s="138"/>
      <c r="Y38" s="138"/>
      <c r="Z38" s="138"/>
      <c r="AA38" s="1440"/>
      <c r="AB38" s="1439"/>
    </row>
    <row r="39" spans="1:28" ht="5.25" customHeight="1">
      <c r="A39" s="271"/>
      <c r="C39" s="272"/>
      <c r="D39" s="273"/>
      <c r="T39" s="138"/>
      <c r="U39" s="138"/>
      <c r="V39" s="138"/>
      <c r="W39" s="138"/>
      <c r="X39" s="138"/>
      <c r="Y39" s="138"/>
      <c r="Z39" s="138"/>
      <c r="AA39" s="1440"/>
      <c r="AB39" s="1439"/>
    </row>
    <row r="40" spans="1:28" ht="12" customHeight="1">
      <c r="A40" s="1722" t="s">
        <v>504</v>
      </c>
      <c r="B40" s="1722"/>
      <c r="C40" s="1722"/>
      <c r="D40" s="1722"/>
      <c r="E40" s="1722"/>
      <c r="F40" s="1722"/>
      <c r="G40" s="1722"/>
      <c r="H40" s="1722"/>
      <c r="I40" s="1722"/>
      <c r="J40" s="1722"/>
      <c r="K40" s="1722"/>
      <c r="L40" s="1722"/>
      <c r="M40" s="1722"/>
      <c r="N40" s="1722"/>
      <c r="O40" s="1722"/>
      <c r="P40" s="1722"/>
      <c r="T40" s="138"/>
      <c r="U40" s="138"/>
      <c r="V40" s="138"/>
      <c r="W40" s="138"/>
      <c r="X40" s="138"/>
      <c r="Y40" s="138"/>
      <c r="Z40" s="138"/>
      <c r="AA40" s="1440"/>
    </row>
    <row r="41" spans="1:28" ht="14.1" customHeight="1">
      <c r="A41" s="1722"/>
      <c r="B41" s="1722"/>
      <c r="C41" s="1722"/>
      <c r="D41" s="1722"/>
      <c r="E41" s="1722"/>
      <c r="F41" s="1722"/>
      <c r="G41" s="1722"/>
      <c r="H41" s="1722"/>
      <c r="I41" s="1722"/>
      <c r="J41" s="1722"/>
      <c r="K41" s="1722"/>
      <c r="L41" s="1722"/>
      <c r="M41" s="1722"/>
      <c r="N41" s="1722"/>
      <c r="O41" s="1722"/>
      <c r="P41" s="1722"/>
      <c r="T41" s="138"/>
      <c r="U41" s="138"/>
      <c r="V41" s="138"/>
      <c r="W41" s="138"/>
      <c r="X41" s="138"/>
      <c r="Y41" s="138"/>
      <c r="Z41" s="138"/>
      <c r="AA41" s="1440"/>
    </row>
    <row r="42" spans="1:28" ht="14.1" customHeight="1">
      <c r="C42" s="272"/>
      <c r="D42" s="141"/>
      <c r="G42" s="27"/>
      <c r="T42" s="138"/>
      <c r="U42" s="138"/>
      <c r="V42" s="138"/>
      <c r="W42" s="138"/>
      <c r="X42" s="138"/>
      <c r="Y42" s="138"/>
      <c r="Z42" s="138"/>
      <c r="AA42" s="1440"/>
    </row>
    <row r="43" spans="1:28" ht="14.1" customHeight="1">
      <c r="G43" s="27"/>
      <c r="T43" s="138"/>
      <c r="U43" s="138"/>
      <c r="V43" s="138"/>
      <c r="W43" s="138"/>
      <c r="X43" s="138"/>
      <c r="Y43" s="138"/>
      <c r="Z43" s="138"/>
      <c r="AA43" s="1440"/>
    </row>
    <row r="44" spans="1:28" ht="14.1" customHeight="1">
      <c r="D44" s="27"/>
      <c r="E44" s="19"/>
      <c r="G44" s="27"/>
      <c r="T44" s="138"/>
      <c r="U44" s="138"/>
      <c r="V44" s="138"/>
      <c r="W44" s="138"/>
      <c r="X44" s="138"/>
      <c r="Y44" s="138"/>
      <c r="Z44" s="138"/>
      <c r="AA44" s="1440"/>
    </row>
    <row r="45" spans="1:28" ht="14.1" customHeight="1">
      <c r="D45" s="27"/>
      <c r="E45" s="19"/>
      <c r="G45" s="27"/>
      <c r="T45" s="138"/>
      <c r="U45" s="138"/>
      <c r="V45" s="138"/>
      <c r="W45" s="138"/>
      <c r="X45" s="138"/>
      <c r="Y45" s="138"/>
      <c r="Z45" s="138"/>
      <c r="AA45" s="1440"/>
    </row>
    <row r="46" spans="1:28" ht="14.1" customHeight="1">
      <c r="D46" s="27"/>
      <c r="E46" s="19"/>
      <c r="G46" s="27"/>
      <c r="T46" s="138"/>
      <c r="U46" s="138"/>
      <c r="V46" s="138"/>
      <c r="W46" s="138"/>
      <c r="X46" s="138"/>
      <c r="Y46" s="138"/>
      <c r="Z46" s="138"/>
      <c r="AA46" s="1440"/>
    </row>
    <row r="47" spans="1:28" ht="14.1" customHeight="1">
      <c r="D47" s="27"/>
      <c r="E47" s="19"/>
      <c r="G47" s="27"/>
    </row>
    <row r="48" spans="1:28" ht="14.1" customHeight="1">
      <c r="D48" s="27"/>
      <c r="E48" s="19"/>
      <c r="G48" s="27"/>
    </row>
    <row r="49" spans="4:7" ht="14.1" customHeight="1">
      <c r="D49" s="27"/>
      <c r="E49" s="19"/>
      <c r="G49" s="27"/>
    </row>
    <row r="50" spans="4:7" ht="14.1" customHeight="1">
      <c r="D50" s="27"/>
      <c r="E50" s="19"/>
      <c r="G50" s="27"/>
    </row>
    <row r="51" spans="4:7" ht="14.1" customHeight="1">
      <c r="D51" s="27"/>
      <c r="E51" s="19"/>
      <c r="G51" s="27"/>
    </row>
    <row r="52" spans="4:7" ht="14.1" customHeight="1">
      <c r="D52" s="27"/>
      <c r="E52" s="19"/>
      <c r="G52" s="27"/>
    </row>
    <row r="53" spans="4:7" ht="14.1" customHeight="1">
      <c r="D53" s="27"/>
      <c r="E53" s="19"/>
    </row>
    <row r="54" spans="4:7" ht="14.1" customHeight="1"/>
    <row r="55" spans="4:7" ht="14.1" customHeight="1"/>
    <row r="56" spans="4:7" ht="14.1" customHeight="1"/>
    <row r="57" spans="4:7" ht="14.1" customHeight="1"/>
    <row r="58" spans="4:7" ht="14.1" customHeight="1"/>
    <row r="59" spans="4:7" ht="14.1" customHeight="1"/>
    <row r="60" spans="4:7" ht="14.1" customHeight="1"/>
    <row r="61" spans="4:7" ht="14.1" customHeight="1"/>
    <row r="62" spans="4:7" ht="14.1" customHeight="1"/>
    <row r="63" spans="4:7" ht="14.1" customHeight="1"/>
  </sheetData>
  <mergeCells count="11">
    <mergeCell ref="A40:P41"/>
    <mergeCell ref="A3:P3"/>
    <mergeCell ref="A5:H5"/>
    <mergeCell ref="B6:B8"/>
    <mergeCell ref="C6:F6"/>
    <mergeCell ref="G6:G7"/>
    <mergeCell ref="C7:D7"/>
    <mergeCell ref="E7:F7"/>
    <mergeCell ref="H6:H8"/>
    <mergeCell ref="J4:O5"/>
    <mergeCell ref="A6:A8"/>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0"/>
  <dimension ref="A1:AF61"/>
  <sheetViews>
    <sheetView showGridLines="0" zoomScaleNormal="100" zoomScaleSheetLayoutView="100" workbookViewId="0"/>
  </sheetViews>
  <sheetFormatPr defaultRowHeight="11.25"/>
  <cols>
    <col min="1" max="1" width="8.42578125" style="7" customWidth="1"/>
    <col min="2" max="8" width="9.7109375" style="7" customWidth="1"/>
    <col min="9" max="9" width="1.7109375" style="7" customWidth="1"/>
    <col min="10" max="10" width="7.5703125" style="7" customWidth="1"/>
    <col min="11" max="15" width="9.7109375" style="7" customWidth="1"/>
    <col min="16" max="16" width="9.5703125" style="7" customWidth="1"/>
    <col min="17" max="17" width="9.140625" style="271"/>
    <col min="18" max="18" width="9.140625" style="141"/>
    <col min="19" max="26" width="9.140625" style="271"/>
    <col min="27"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32" ht="18">
      <c r="A1" s="549" t="s">
        <v>472</v>
      </c>
      <c r="B1" s="152"/>
      <c r="C1" s="152"/>
      <c r="D1" s="152"/>
      <c r="F1" s="168"/>
    </row>
    <row r="2" spans="1:32" ht="5.0999999999999996" customHeight="1">
      <c r="A2" s="484"/>
      <c r="B2" s="484"/>
      <c r="C2" s="484"/>
      <c r="D2" s="484"/>
      <c r="F2" s="168"/>
    </row>
    <row r="3" spans="1:32" ht="12.75" customHeight="1">
      <c r="A3" s="1646">
        <v>2022</v>
      </c>
      <c r="B3" s="1646"/>
      <c r="C3" s="1646"/>
      <c r="D3" s="1646"/>
      <c r="E3" s="1646"/>
      <c r="F3" s="1646"/>
      <c r="G3" s="1646"/>
      <c r="H3" s="1646"/>
      <c r="I3" s="276"/>
      <c r="J3" s="1719" t="s">
        <v>473</v>
      </c>
      <c r="K3" s="1719"/>
      <c r="L3" s="1719"/>
      <c r="M3" s="1719"/>
      <c r="N3" s="1719"/>
      <c r="O3" s="1719"/>
      <c r="P3" s="1719"/>
    </row>
    <row r="4" spans="1:32" ht="27.75" customHeight="1">
      <c r="A4" s="1727" t="str">
        <f>'6.1'!A6</f>
        <v>Období</v>
      </c>
      <c r="B4" s="1552" t="s">
        <v>240</v>
      </c>
      <c r="C4" s="1724" t="s">
        <v>247</v>
      </c>
      <c r="D4" s="1724"/>
      <c r="E4" s="1724"/>
      <c r="F4" s="1724"/>
      <c r="G4" s="1552" t="s">
        <v>248</v>
      </c>
      <c r="H4" s="1552" t="s">
        <v>243</v>
      </c>
      <c r="I4" s="277"/>
      <c r="J4" s="1719"/>
      <c r="K4" s="1719"/>
      <c r="L4" s="1719"/>
      <c r="M4" s="1719"/>
      <c r="N4" s="1719"/>
      <c r="O4" s="1719"/>
      <c r="P4" s="1719"/>
    </row>
    <row r="5" spans="1:32" ht="26.25" customHeight="1">
      <c r="A5" s="1728"/>
      <c r="B5" s="1553"/>
      <c r="C5" s="1725" t="s">
        <v>244</v>
      </c>
      <c r="D5" s="1725"/>
      <c r="E5" s="1561" t="s">
        <v>245</v>
      </c>
      <c r="F5" s="1561"/>
      <c r="G5" s="1553"/>
      <c r="H5" s="1553"/>
      <c r="I5" s="277"/>
      <c r="J5" s="277"/>
      <c r="K5" s="277"/>
      <c r="L5" s="277"/>
      <c r="M5" s="277"/>
      <c r="N5" s="277"/>
      <c r="O5" s="277"/>
    </row>
    <row r="6" spans="1:32" ht="14.1" customHeight="1">
      <c r="A6" s="1655"/>
      <c r="B6" s="1723"/>
      <c r="C6" s="707" t="s">
        <v>236</v>
      </c>
      <c r="D6" s="707" t="s">
        <v>142</v>
      </c>
      <c r="E6" s="707" t="s">
        <v>236</v>
      </c>
      <c r="F6" s="707" t="s">
        <v>142</v>
      </c>
      <c r="G6" s="1723"/>
      <c r="H6" s="1723"/>
      <c r="I6" s="168"/>
      <c r="J6" s="168"/>
      <c r="K6" s="168"/>
      <c r="L6" s="168"/>
      <c r="M6" s="168"/>
      <c r="N6" s="168"/>
      <c r="O6" s="168"/>
      <c r="R6" s="138">
        <f>'8.1'!R8</f>
        <v>2024</v>
      </c>
    </row>
    <row r="7" spans="1:32" ht="13.5" customHeight="1">
      <c r="A7" s="1265" t="str">
        <f>'6.1'!A9</f>
        <v>leden</v>
      </c>
      <c r="B7" s="726">
        <v>1569</v>
      </c>
      <c r="C7" s="1128">
        <v>396212.92914995702</v>
      </c>
      <c r="D7" s="1128">
        <v>4308146.3583710017</v>
      </c>
      <c r="E7" s="726">
        <f>C7/B7</f>
        <v>252.52576746332505</v>
      </c>
      <c r="F7" s="727">
        <f>D7/B7</f>
        <v>2745.7911780567251</v>
      </c>
      <c r="G7" s="728">
        <f>C7/'8.1'!C9</f>
        <v>0.37946953931387167</v>
      </c>
      <c r="H7" s="631">
        <f>(C7-R7)/R7</f>
        <v>2.1987004267831494E-2</v>
      </c>
      <c r="I7" s="22"/>
      <c r="J7" s="22"/>
      <c r="K7" s="22"/>
      <c r="L7" s="22"/>
      <c r="M7" s="22"/>
      <c r="N7" s="22"/>
      <c r="O7" s="22"/>
      <c r="R7" s="138">
        <v>387688.813551803</v>
      </c>
      <c r="T7" s="1507"/>
      <c r="U7" s="1507"/>
      <c r="V7" s="1507"/>
      <c r="W7" s="1507"/>
      <c r="X7" s="1507"/>
      <c r="Z7" s="1507"/>
      <c r="AD7" s="23"/>
      <c r="AE7" s="23"/>
      <c r="AF7" s="23"/>
    </row>
    <row r="8" spans="1:32" ht="13.5" customHeight="1">
      <c r="A8" s="1266" t="str">
        <f>'6.1'!A10</f>
        <v>únor</v>
      </c>
      <c r="B8" s="729">
        <v>1567</v>
      </c>
      <c r="C8" s="1129">
        <v>369573.66183690005</v>
      </c>
      <c r="D8" s="1129">
        <v>4011502.9964940012</v>
      </c>
      <c r="E8" s="729">
        <f t="shared" ref="E8:E25" si="0">C8/B8</f>
        <v>235.84790161895344</v>
      </c>
      <c r="F8" s="730">
        <f t="shared" ref="F8:F25" si="1">D8/B8</f>
        <v>2559.9891490070204</v>
      </c>
      <c r="G8" s="731">
        <f>C8/'8.1'!C10</f>
        <v>0.38419705990981151</v>
      </c>
      <c r="H8" s="654">
        <f t="shared" ref="H8:H24" si="2">(C8-R8)/R8</f>
        <v>0.29479964876189185</v>
      </c>
      <c r="I8" s="22"/>
      <c r="J8" s="22"/>
      <c r="K8" s="22"/>
      <c r="L8" s="22"/>
      <c r="M8" s="22"/>
      <c r="N8" s="22"/>
      <c r="O8" s="22"/>
      <c r="R8" s="138">
        <v>285429.22620522202</v>
      </c>
      <c r="T8" s="1507"/>
      <c r="U8" s="1507"/>
      <c r="V8" s="1507"/>
      <c r="W8" s="1507"/>
      <c r="X8" s="1507"/>
      <c r="Z8" s="1507"/>
      <c r="AD8" s="23"/>
      <c r="AE8" s="23"/>
      <c r="AF8" s="23"/>
    </row>
    <row r="9" spans="1:32" ht="13.5" customHeight="1">
      <c r="A9" s="1267" t="str">
        <f>'6.1'!A11</f>
        <v>březen</v>
      </c>
      <c r="B9" s="732">
        <v>1561</v>
      </c>
      <c r="C9" s="966">
        <v>331655.11274880602</v>
      </c>
      <c r="D9" s="966">
        <v>3617566.1860339991</v>
      </c>
      <c r="E9" s="732">
        <f t="shared" si="0"/>
        <v>212.46323686662782</v>
      </c>
      <c r="F9" s="733">
        <f t="shared" si="1"/>
        <v>2317.4671275041633</v>
      </c>
      <c r="G9" s="734">
        <f>C9/'8.1'!C11</f>
        <v>0.44162067752299777</v>
      </c>
      <c r="H9" s="637">
        <f>(C9-R9)/R9</f>
        <v>0.13741892493482616</v>
      </c>
      <c r="I9" s="22"/>
      <c r="J9" s="22"/>
      <c r="K9" s="22"/>
      <c r="L9" s="22"/>
      <c r="M9" s="22"/>
      <c r="N9" s="22"/>
      <c r="O9" s="22"/>
      <c r="R9" s="1378">
        <v>291585.71699324396</v>
      </c>
      <c r="T9" s="1507"/>
      <c r="U9" s="1507"/>
      <c r="V9" s="1507"/>
      <c r="W9" s="1507"/>
      <c r="X9" s="1507"/>
      <c r="Z9" s="1507"/>
      <c r="AD9" s="23"/>
      <c r="AE9" s="23"/>
      <c r="AF9" s="23"/>
    </row>
    <row r="10" spans="1:32" ht="13.5" customHeight="1">
      <c r="A10" s="1266" t="str">
        <f>'6.1'!A12</f>
        <v>duben</v>
      </c>
      <c r="B10" s="729">
        <v>1565</v>
      </c>
      <c r="C10" s="1129">
        <v>269063.08580336801</v>
      </c>
      <c r="D10" s="1129">
        <v>2947376.7756989999</v>
      </c>
      <c r="E10" s="729">
        <f t="shared" si="0"/>
        <v>171.92529444304665</v>
      </c>
      <c r="F10" s="730">
        <f t="shared" si="1"/>
        <v>1883.3078438971245</v>
      </c>
      <c r="G10" s="731">
        <f>C10/'8.1'!C12</f>
        <v>0.53502496985062575</v>
      </c>
      <c r="H10" s="654">
        <f t="shared" si="2"/>
        <v>0.10537287814129162</v>
      </c>
      <c r="I10" s="22"/>
      <c r="J10" s="22"/>
      <c r="K10" s="22"/>
      <c r="L10" s="22"/>
      <c r="M10" s="22"/>
      <c r="N10" s="22"/>
      <c r="O10" s="22"/>
      <c r="R10" s="1378">
        <v>243413.86614786804</v>
      </c>
      <c r="T10" s="1507"/>
      <c r="U10" s="1507"/>
      <c r="V10" s="1507"/>
      <c r="W10" s="1507"/>
      <c r="X10" s="1507"/>
      <c r="Z10" s="1507"/>
      <c r="AD10" s="23"/>
      <c r="AE10" s="23"/>
      <c r="AF10" s="23"/>
    </row>
    <row r="11" spans="1:32" ht="13.5" customHeight="1">
      <c r="A11" s="1266" t="str">
        <f>'6.1'!A13</f>
        <v>květen</v>
      </c>
      <c r="B11" s="729">
        <v>1568</v>
      </c>
      <c r="C11" s="1129">
        <v>246704.17258547503</v>
      </c>
      <c r="D11" s="1129">
        <v>2707575.5712900003</v>
      </c>
      <c r="E11" s="729">
        <f t="shared" si="0"/>
        <v>157.33684476114479</v>
      </c>
      <c r="F11" s="730">
        <f t="shared" si="1"/>
        <v>1726.7701347512757</v>
      </c>
      <c r="G11" s="731">
        <f>C11/'8.1'!C13</f>
        <v>0.59497843701134612</v>
      </c>
      <c r="H11" s="654">
        <f t="shared" si="2"/>
        <v>0.11068617260185454</v>
      </c>
      <c r="I11" s="22"/>
      <c r="J11" s="22"/>
      <c r="K11" s="22"/>
      <c r="L11" s="22"/>
      <c r="M11" s="22"/>
      <c r="N11" s="22"/>
      <c r="O11" s="22"/>
      <c r="R11" s="1378">
        <v>222118.70343857299</v>
      </c>
      <c r="T11" s="1507"/>
      <c r="U11" s="1507"/>
      <c r="V11" s="1507"/>
      <c r="W11" s="1507"/>
      <c r="X11" s="1507"/>
      <c r="Z11" s="1507"/>
      <c r="AD11" s="23"/>
      <c r="AE11" s="23"/>
      <c r="AF11" s="23"/>
    </row>
    <row r="12" spans="1:32" ht="13.5" customHeight="1">
      <c r="A12" s="1266" t="str">
        <f>'6.1'!A14</f>
        <v>červen</v>
      </c>
      <c r="B12" s="729">
        <v>1570</v>
      </c>
      <c r="C12" s="1129">
        <v>222655.38192024495</v>
      </c>
      <c r="D12" s="1129">
        <v>2438514.8845480001</v>
      </c>
      <c r="E12" s="729">
        <f t="shared" si="0"/>
        <v>141.81871459888214</v>
      </c>
      <c r="F12" s="730">
        <f t="shared" si="1"/>
        <v>1553.1941939796179</v>
      </c>
      <c r="G12" s="731">
        <f>C12/'8.1'!C14</f>
        <v>0.74364909343937768</v>
      </c>
      <c r="H12" s="654">
        <f t="shared" si="2"/>
        <v>1.8392781486239577E-2</v>
      </c>
      <c r="I12" s="22"/>
      <c r="J12" s="22"/>
      <c r="K12" s="22"/>
      <c r="L12" s="22"/>
      <c r="M12" s="22"/>
      <c r="N12" s="22"/>
      <c r="O12" s="22"/>
      <c r="R12" s="1378">
        <v>218634.09282546397</v>
      </c>
      <c r="T12" s="1507"/>
      <c r="U12" s="1507"/>
      <c r="V12" s="1507"/>
      <c r="W12" s="1507"/>
      <c r="X12" s="1507"/>
      <c r="Z12" s="1507"/>
      <c r="AD12" s="23"/>
      <c r="AE12" s="23"/>
      <c r="AF12" s="23"/>
    </row>
    <row r="13" spans="1:32" ht="13.5" customHeight="1">
      <c r="A13" s="1265" t="str">
        <f>'6.1'!A15</f>
        <v>červenec</v>
      </c>
      <c r="B13" s="726">
        <v>1568</v>
      </c>
      <c r="C13" s="1128">
        <v>225237.06730524701</v>
      </c>
      <c r="D13" s="1128">
        <v>2474862.2491930006</v>
      </c>
      <c r="E13" s="726">
        <f t="shared" si="0"/>
        <v>143.64608884263203</v>
      </c>
      <c r="F13" s="727">
        <f t="shared" si="1"/>
        <v>1578.3560262710464</v>
      </c>
      <c r="G13" s="728">
        <f>C13/'8.1'!C15</f>
        <v>0.76378721538658734</v>
      </c>
      <c r="H13" s="631">
        <f t="shared" si="2"/>
        <v>0.10041793386970092</v>
      </c>
      <c r="I13" s="22"/>
      <c r="J13" s="1729" t="s">
        <v>474</v>
      </c>
      <c r="K13" s="1730"/>
      <c r="L13" s="1730"/>
      <c r="M13" s="1730"/>
      <c r="N13" s="1730"/>
      <c r="O13" s="1730"/>
      <c r="P13" s="1730"/>
      <c r="R13" s="1378">
        <v>204683.20296560801</v>
      </c>
      <c r="T13" s="1507"/>
      <c r="U13" s="1507"/>
      <c r="V13" s="1507"/>
      <c r="W13" s="1507"/>
      <c r="X13" s="1507"/>
      <c r="Z13" s="1507"/>
      <c r="AD13" s="23"/>
      <c r="AE13" s="23"/>
      <c r="AF13" s="23"/>
    </row>
    <row r="14" spans="1:32" ht="13.5" customHeight="1">
      <c r="A14" s="1266" t="str">
        <f>'6.1'!A16</f>
        <v>srpen</v>
      </c>
      <c r="B14" s="729">
        <v>1573</v>
      </c>
      <c r="C14" s="1129">
        <v>196237.713614565</v>
      </c>
      <c r="D14" s="1129">
        <v>2162726.9661290003</v>
      </c>
      <c r="E14" s="729">
        <f t="shared" si="0"/>
        <v>124.75379123621424</v>
      </c>
      <c r="F14" s="730">
        <f t="shared" si="1"/>
        <v>1374.9058907368089</v>
      </c>
      <c r="G14" s="731">
        <f>C14/'8.1'!C16</f>
        <v>0.73109229327658565</v>
      </c>
      <c r="H14" s="654">
        <f t="shared" si="2"/>
        <v>-8.3006492087172132E-2</v>
      </c>
      <c r="I14" s="22"/>
      <c r="J14" s="1730"/>
      <c r="K14" s="1730"/>
      <c r="L14" s="1730"/>
      <c r="M14" s="1730"/>
      <c r="N14" s="1730"/>
      <c r="O14" s="1730"/>
      <c r="P14" s="1730"/>
      <c r="R14" s="1378">
        <v>214001.20275793702</v>
      </c>
      <c r="T14" s="1507"/>
      <c r="U14" s="1507"/>
      <c r="V14" s="1507"/>
      <c r="W14" s="1507"/>
      <c r="X14" s="1507"/>
      <c r="Z14" s="1507"/>
      <c r="AD14" s="23"/>
      <c r="AE14" s="23"/>
      <c r="AF14" s="23"/>
    </row>
    <row r="15" spans="1:32" ht="13.5" customHeight="1">
      <c r="A15" s="1267" t="str">
        <f>'6.1'!A17</f>
        <v>září</v>
      </c>
      <c r="B15" s="732">
        <v>1576</v>
      </c>
      <c r="C15" s="966">
        <v>209339.96390353798</v>
      </c>
      <c r="D15" s="966">
        <v>2314453.1112909997</v>
      </c>
      <c r="E15" s="732">
        <f t="shared" si="0"/>
        <v>132.82992633473222</v>
      </c>
      <c r="F15" s="733">
        <f t="shared" si="1"/>
        <v>1468.5616188394667</v>
      </c>
      <c r="G15" s="734">
        <f>C15/'8.1'!C17</f>
        <v>0.65364538763587177</v>
      </c>
      <c r="H15" s="637">
        <f t="shared" si="2"/>
        <v>-9.0683734176273484E-2</v>
      </c>
      <c r="I15" s="22"/>
      <c r="J15" s="22"/>
      <c r="K15" s="274">
        <f>A27</f>
        <v>2016</v>
      </c>
      <c r="L15" s="525">
        <f>C27</f>
        <v>3836358.4581271773</v>
      </c>
      <c r="M15" s="275"/>
      <c r="N15" s="275"/>
      <c r="O15" s="275"/>
      <c r="R15" s="1378">
        <v>230216.891274789</v>
      </c>
      <c r="T15" s="1507"/>
      <c r="U15" s="1507"/>
      <c r="V15" s="1507"/>
      <c r="W15" s="1507"/>
      <c r="X15" s="1507"/>
      <c r="Z15" s="1507"/>
      <c r="AD15" s="23"/>
      <c r="AE15" s="23"/>
      <c r="AF15" s="23"/>
    </row>
    <row r="16" spans="1:32" ht="13.5" customHeight="1">
      <c r="A16" s="1266" t="str">
        <f>'6.1'!A18</f>
        <v>říjen</v>
      </c>
      <c r="B16" s="729">
        <v>1581</v>
      </c>
      <c r="C16" s="1129">
        <v>286382.75826922397</v>
      </c>
      <c r="D16" s="1129">
        <v>3164614.370974998</v>
      </c>
      <c r="E16" s="729">
        <f t="shared" si="0"/>
        <v>181.14026455991396</v>
      </c>
      <c r="F16" s="730">
        <f t="shared" si="1"/>
        <v>2001.6536185800114</v>
      </c>
      <c r="G16" s="731">
        <f>C16/'8.1'!C18</f>
        <v>0.47297707922871934</v>
      </c>
      <c r="H16" s="654">
        <f t="shared" si="2"/>
        <v>-6.0669846098340557E-3</v>
      </c>
      <c r="I16" s="22"/>
      <c r="J16" s="22"/>
      <c r="K16" s="274">
        <f t="shared" ref="K16:K24" si="3">A28</f>
        <v>2017</v>
      </c>
      <c r="L16" s="525">
        <f t="shared" ref="L16:L24" si="4">C28</f>
        <v>3847746</v>
      </c>
      <c r="M16" s="275"/>
      <c r="N16" s="275"/>
      <c r="O16" s="275"/>
      <c r="R16" s="1378">
        <v>288130.843663348</v>
      </c>
      <c r="T16" s="1507"/>
      <c r="U16" s="1507"/>
      <c r="V16" s="1507"/>
      <c r="W16" s="1507"/>
      <c r="X16" s="1507"/>
      <c r="Z16" s="1507"/>
      <c r="AD16" s="23"/>
      <c r="AE16" s="23"/>
      <c r="AF16" s="23"/>
    </row>
    <row r="17" spans="1:32" ht="13.5" customHeight="1">
      <c r="A17" s="1266" t="str">
        <f>'6.1'!A19</f>
        <v>listopad</v>
      </c>
      <c r="B17" s="729">
        <v>1578</v>
      </c>
      <c r="C17" s="1129">
        <v>317745.53274942003</v>
      </c>
      <c r="D17" s="1129">
        <v>3498020.929899001</v>
      </c>
      <c r="E17" s="729">
        <f t="shared" si="0"/>
        <v>201.35965319988594</v>
      </c>
      <c r="F17" s="730">
        <f t="shared" si="1"/>
        <v>2216.7433015836509</v>
      </c>
      <c r="G17" s="731">
        <f>C17/'8.1'!C19</f>
        <v>0.39419065595242386</v>
      </c>
      <c r="H17" s="654">
        <f t="shared" si="2"/>
        <v>-0.15910827352939994</v>
      </c>
      <c r="I17" s="22"/>
      <c r="J17" s="22"/>
      <c r="K17" s="274">
        <f t="shared" si="3"/>
        <v>2018</v>
      </c>
      <c r="L17" s="525">
        <f t="shared" si="4"/>
        <v>3854919.8167295875</v>
      </c>
      <c r="M17" s="275"/>
      <c r="N17" s="275"/>
      <c r="O17" s="275"/>
      <c r="R17" s="1378">
        <v>377867.35526946501</v>
      </c>
      <c r="T17" s="1507"/>
      <c r="U17" s="1507"/>
      <c r="V17" s="1507"/>
      <c r="W17" s="1507"/>
      <c r="X17" s="1507"/>
      <c r="Z17" s="1507"/>
      <c r="AD17" s="23"/>
      <c r="AE17" s="23"/>
      <c r="AF17" s="23"/>
    </row>
    <row r="18" spans="1:32" ht="13.5" customHeight="1">
      <c r="A18" s="1266" t="str">
        <f>'6.1'!A20</f>
        <v>prosinec</v>
      </c>
      <c r="B18" s="729">
        <v>1578</v>
      </c>
      <c r="C18" s="1129">
        <v>353708.75783888198</v>
      </c>
      <c r="D18" s="1129">
        <v>3883801.239242</v>
      </c>
      <c r="E18" s="729">
        <f t="shared" si="0"/>
        <v>224.15003665328391</v>
      </c>
      <c r="F18" s="730">
        <f t="shared" si="1"/>
        <v>2461.2175153624844</v>
      </c>
      <c r="G18" s="731">
        <f>C18/'8.1'!C20</f>
        <v>0.37690984934396538</v>
      </c>
      <c r="H18" s="654">
        <f t="shared" si="2"/>
        <v>1.283690823663225E-2</v>
      </c>
      <c r="I18" s="22"/>
      <c r="J18" s="22"/>
      <c r="K18" s="274">
        <f t="shared" si="3"/>
        <v>2019</v>
      </c>
      <c r="L18" s="525">
        <f t="shared" si="4"/>
        <v>4200740.8816692531</v>
      </c>
      <c r="M18" s="275"/>
      <c r="N18" s="275"/>
      <c r="O18" s="275"/>
      <c r="R18" s="1378">
        <v>349225.77856556932</v>
      </c>
      <c r="T18" s="1507"/>
      <c r="U18" s="1507"/>
      <c r="V18" s="1507"/>
      <c r="W18" s="1507"/>
      <c r="X18" s="1507"/>
      <c r="Z18" s="1507"/>
      <c r="AD18" s="23"/>
      <c r="AE18" s="23"/>
      <c r="AF18" s="23"/>
    </row>
    <row r="19" spans="1:32" ht="13.5" customHeight="1">
      <c r="A19" s="1265" t="str">
        <f>'6.1'!A21</f>
        <v>I. čtvrtletí</v>
      </c>
      <c r="B19" s="726">
        <f>B9</f>
        <v>1561</v>
      </c>
      <c r="C19" s="1128">
        <f t="shared" ref="C19:D19" si="5">SUM(C7:C9)</f>
        <v>1097441.7037356631</v>
      </c>
      <c r="D19" s="1128">
        <f t="shared" si="5"/>
        <v>11937215.540899003</v>
      </c>
      <c r="E19" s="726">
        <f t="shared" si="0"/>
        <v>703.03760649305775</v>
      </c>
      <c r="F19" s="727">
        <f t="shared" si="1"/>
        <v>7647.159219025626</v>
      </c>
      <c r="G19" s="728">
        <f>C19/'8.1'!C21</f>
        <v>0.39804834047447463</v>
      </c>
      <c r="H19" s="631">
        <f t="shared" si="2"/>
        <v>0.13759451650995888</v>
      </c>
      <c r="I19" s="22"/>
      <c r="J19" s="22"/>
      <c r="K19" s="274">
        <f t="shared" si="3"/>
        <v>2020</v>
      </c>
      <c r="L19" s="525">
        <f t="shared" si="4"/>
        <v>4268309.7902267631</v>
      </c>
      <c r="M19" s="275"/>
      <c r="N19" s="275"/>
      <c r="O19" s="275"/>
      <c r="R19" s="1378">
        <v>964703.75675026886</v>
      </c>
      <c r="T19" s="1507"/>
      <c r="U19" s="1507"/>
      <c r="V19" s="1507"/>
      <c r="W19" s="1507"/>
      <c r="AD19" s="23"/>
      <c r="AE19" s="23"/>
      <c r="AF19" s="23"/>
    </row>
    <row r="20" spans="1:32" ht="13.5" customHeight="1">
      <c r="A20" s="1266" t="str">
        <f>'6.1'!A22</f>
        <v>II. čtvrtletí</v>
      </c>
      <c r="B20" s="729">
        <f>B12</f>
        <v>1570</v>
      </c>
      <c r="C20" s="1129">
        <f t="shared" ref="C20:D20" si="6">SUM(C10:C12)</f>
        <v>738422.64030908793</v>
      </c>
      <c r="D20" s="1129">
        <f t="shared" si="6"/>
        <v>8093467.2315370003</v>
      </c>
      <c r="E20" s="729">
        <f t="shared" si="0"/>
        <v>470.33289191661652</v>
      </c>
      <c r="F20" s="730">
        <f t="shared" si="1"/>
        <v>5155.07466976879</v>
      </c>
      <c r="G20" s="731">
        <f>C20/'8.1'!C22</f>
        <v>0.60678077716128398</v>
      </c>
      <c r="H20" s="654">
        <f t="shared" si="2"/>
        <v>7.9302282437898025E-2</v>
      </c>
      <c r="I20" s="22"/>
      <c r="J20" s="22"/>
      <c r="K20" s="274">
        <f t="shared" si="3"/>
        <v>2021</v>
      </c>
      <c r="L20" s="525">
        <f t="shared" si="4"/>
        <v>4565694.3918051599</v>
      </c>
      <c r="M20" s="275"/>
      <c r="N20" s="275"/>
      <c r="O20" s="275"/>
      <c r="R20" s="1378">
        <v>684166.66241190501</v>
      </c>
    </row>
    <row r="21" spans="1:32" ht="13.5" customHeight="1">
      <c r="A21" s="1266" t="str">
        <f>'6.1'!A23</f>
        <v>III. čtvrtletí</v>
      </c>
      <c r="B21" s="729">
        <f>B15</f>
        <v>1576</v>
      </c>
      <c r="C21" s="1129">
        <f t="shared" ref="C21:D21" si="7">SUM(C13:C15)</f>
        <v>630814.74482334999</v>
      </c>
      <c r="D21" s="1129">
        <f t="shared" si="7"/>
        <v>6952042.3266130006</v>
      </c>
      <c r="E21" s="729">
        <f t="shared" si="0"/>
        <v>400.2631629589784</v>
      </c>
      <c r="F21" s="730">
        <f t="shared" si="1"/>
        <v>4411.1943696783001</v>
      </c>
      <c r="G21" s="731">
        <f>C21/'8.1'!C23</f>
        <v>0.71393252137019736</v>
      </c>
      <c r="H21" s="654">
        <f t="shared" si="2"/>
        <v>-2.7872578246719775E-2</v>
      </c>
      <c r="I21" s="22"/>
      <c r="J21" s="22"/>
      <c r="K21" s="274">
        <f t="shared" si="3"/>
        <v>2022</v>
      </c>
      <c r="L21" s="525">
        <f t="shared" si="4"/>
        <v>3611238.9207220157</v>
      </c>
      <c r="M21" s="275"/>
      <c r="N21" s="275"/>
      <c r="O21" s="275"/>
      <c r="R21" s="1378">
        <v>648901.296998334</v>
      </c>
    </row>
    <row r="22" spans="1:32" ht="13.5" customHeight="1">
      <c r="A22" s="1267" t="str">
        <f>'6.1'!A24</f>
        <v>IV. čtvrtletí</v>
      </c>
      <c r="B22" s="732">
        <f>B18</f>
        <v>1578</v>
      </c>
      <c r="C22" s="966">
        <f t="shared" ref="C22:D22" si="8">SUM(C16:C18)</f>
        <v>957837.04885752592</v>
      </c>
      <c r="D22" s="966">
        <f t="shared" si="8"/>
        <v>10546436.540115999</v>
      </c>
      <c r="E22" s="732">
        <f t="shared" si="0"/>
        <v>606.99432753962355</v>
      </c>
      <c r="F22" s="733">
        <f t="shared" si="1"/>
        <v>6683.4198606565269</v>
      </c>
      <c r="G22" s="734">
        <f>C22/'8.1'!C24</f>
        <v>0.40758948286944613</v>
      </c>
      <c r="H22" s="637">
        <f t="shared" si="2"/>
        <v>-5.6526372419083107E-2</v>
      </c>
      <c r="I22" s="22"/>
      <c r="J22" s="22"/>
      <c r="K22" s="274">
        <f t="shared" si="3"/>
        <v>2023</v>
      </c>
      <c r="L22" s="525">
        <f t="shared" si="4"/>
        <v>3258036.555283682</v>
      </c>
      <c r="M22" s="275"/>
      <c r="N22" s="275"/>
      <c r="O22" s="275"/>
      <c r="R22" s="1378">
        <v>1015223.9774983823</v>
      </c>
    </row>
    <row r="23" spans="1:32" ht="13.5" customHeight="1">
      <c r="A23" s="1266" t="str">
        <f>'6.1'!A25</f>
        <v>I. pololetí</v>
      </c>
      <c r="B23" s="729">
        <f>B12</f>
        <v>1570</v>
      </c>
      <c r="C23" s="1129">
        <f t="shared" ref="C23:D23" si="9">SUM(C7:C12)</f>
        <v>1835864.3440447513</v>
      </c>
      <c r="D23" s="1129">
        <f t="shared" si="9"/>
        <v>20030682.772436004</v>
      </c>
      <c r="E23" s="729">
        <f t="shared" si="0"/>
        <v>1169.3403465253193</v>
      </c>
      <c r="F23" s="730">
        <f t="shared" si="1"/>
        <v>12758.396670341404</v>
      </c>
      <c r="G23" s="731">
        <f>C23/'8.1'!C25</f>
        <v>0.46196799767244739</v>
      </c>
      <c r="H23" s="654">
        <f t="shared" si="2"/>
        <v>0.11340728944460829</v>
      </c>
      <c r="I23" s="22"/>
      <c r="J23" s="22"/>
      <c r="K23" s="274">
        <f t="shared" si="3"/>
        <v>2024</v>
      </c>
      <c r="L23" s="525">
        <f t="shared" si="4"/>
        <v>3312995.6936588902</v>
      </c>
      <c r="M23" s="275"/>
      <c r="N23" s="275"/>
      <c r="O23" s="275"/>
      <c r="R23" s="1378">
        <v>1648870.419162174</v>
      </c>
      <c r="T23" s="1507"/>
      <c r="U23" s="1507"/>
      <c r="V23" s="1507"/>
      <c r="W23" s="1507"/>
      <c r="X23" s="1507"/>
      <c r="Z23" s="1507"/>
    </row>
    <row r="24" spans="1:32" ht="13.5" customHeight="1">
      <c r="A24" s="1266" t="str">
        <f>'6.1'!A26</f>
        <v>II. pololetí</v>
      </c>
      <c r="B24" s="729">
        <f>B18</f>
        <v>1578</v>
      </c>
      <c r="C24" s="1129">
        <f t="shared" ref="C24:D24" si="10">SUM(C13:C18)</f>
        <v>1588651.793680876</v>
      </c>
      <c r="D24" s="1129">
        <f t="shared" si="10"/>
        <v>17498478.866728999</v>
      </c>
      <c r="E24" s="729">
        <f t="shared" si="0"/>
        <v>1006.7501861095539</v>
      </c>
      <c r="F24" s="730">
        <f t="shared" si="1"/>
        <v>11089.023362946133</v>
      </c>
      <c r="G24" s="731">
        <f>C24/'8.1'!C26</f>
        <v>0.49129784115312292</v>
      </c>
      <c r="H24" s="654">
        <f t="shared" si="2"/>
        <v>-4.5353244718109316E-2</v>
      </c>
      <c r="I24" s="22"/>
      <c r="J24" s="22"/>
      <c r="K24" s="274">
        <f t="shared" si="3"/>
        <v>2025</v>
      </c>
      <c r="L24" s="525">
        <f t="shared" si="4"/>
        <v>3424516.137725627</v>
      </c>
      <c r="M24" s="275"/>
      <c r="N24" s="275"/>
      <c r="O24" s="275"/>
      <c r="R24" s="1378">
        <v>1664125.2744967164</v>
      </c>
      <c r="W24" s="1507"/>
      <c r="X24" s="1507"/>
      <c r="Z24" s="1507"/>
    </row>
    <row r="25" spans="1:32" ht="13.5" customHeight="1">
      <c r="A25" s="1264" t="str">
        <f>'6.1'!A27</f>
        <v>rok</v>
      </c>
      <c r="B25" s="717">
        <f>B18</f>
        <v>1578</v>
      </c>
      <c r="C25" s="1130">
        <f t="shared" ref="C25:D25" si="11">SUM(C7:C18)</f>
        <v>3424516.137725627</v>
      </c>
      <c r="D25" s="1130">
        <f t="shared" si="11"/>
        <v>37529161.639165007</v>
      </c>
      <c r="E25" s="717">
        <f t="shared" si="0"/>
        <v>2170.162317950334</v>
      </c>
      <c r="F25" s="735">
        <f t="shared" si="1"/>
        <v>23782.738681346644</v>
      </c>
      <c r="G25" s="736">
        <f>C25/'8.1'!C27</f>
        <v>0.4751264121863728</v>
      </c>
      <c r="H25" s="633">
        <f>(C25-R25)/R25</f>
        <v>3.3661511930180951E-2</v>
      </c>
      <c r="I25" s="22"/>
      <c r="J25" s="568" t="s">
        <v>479</v>
      </c>
      <c r="K25" s="516"/>
      <c r="L25" s="516"/>
      <c r="M25" s="516"/>
      <c r="N25" s="516"/>
      <c r="O25" s="516"/>
      <c r="P25" s="516"/>
      <c r="R25" s="1378">
        <v>3312995.6936588902</v>
      </c>
      <c r="W25" s="1507"/>
      <c r="X25" s="1507"/>
      <c r="Z25" s="1507"/>
    </row>
    <row r="26" spans="1:32" ht="12" customHeight="1">
      <c r="A26" s="143"/>
      <c r="B26" s="143"/>
      <c r="C26" s="720"/>
      <c r="D26" s="737"/>
      <c r="E26" s="711"/>
      <c r="F26" s="738"/>
      <c r="G26" s="739"/>
      <c r="H26" s="143"/>
      <c r="L26" s="23" t="str">
        <f>B4</f>
        <v>Počet zákazníků ke konci období</v>
      </c>
      <c r="R26" s="890"/>
      <c r="W26" s="1507"/>
      <c r="X26" s="1507"/>
      <c r="Z26" s="1507"/>
    </row>
    <row r="27" spans="1:32" ht="12" customHeight="1">
      <c r="A27" s="1261">
        <v>2016</v>
      </c>
      <c r="B27" s="708">
        <v>1618</v>
      </c>
      <c r="C27" s="762">
        <v>3836358.4581271773</v>
      </c>
      <c r="D27" s="762">
        <v>41022704.505940005</v>
      </c>
      <c r="E27" s="708">
        <v>2371.0497269018401</v>
      </c>
      <c r="F27" s="740">
        <v>25353.958285500623</v>
      </c>
      <c r="G27" s="741">
        <v>0.44988170238034997</v>
      </c>
      <c r="H27" s="667">
        <v>8.9020153232732546E-2</v>
      </c>
      <c r="I27" s="22"/>
      <c r="K27" s="7">
        <f>A27</f>
        <v>2016</v>
      </c>
      <c r="L27" s="27">
        <f>B27</f>
        <v>1618</v>
      </c>
      <c r="N27" s="27"/>
      <c r="R27" s="890"/>
      <c r="W27" s="1507"/>
      <c r="X27" s="1507"/>
      <c r="Z27" s="1507"/>
    </row>
    <row r="28" spans="1:32" ht="12" customHeight="1">
      <c r="A28" s="1263">
        <v>2017</v>
      </c>
      <c r="B28" s="714">
        <v>1703</v>
      </c>
      <c r="C28" s="764">
        <v>3847746</v>
      </c>
      <c r="D28" s="764">
        <v>41058748.2441696</v>
      </c>
      <c r="E28" s="714">
        <v>2259.392836171462</v>
      </c>
      <c r="F28" s="742">
        <v>24109.658393522961</v>
      </c>
      <c r="G28" s="743">
        <v>0.45121709550890915</v>
      </c>
      <c r="H28" s="668">
        <v>2.968320608492309E-3</v>
      </c>
      <c r="I28" s="22"/>
      <c r="K28" s="7">
        <f t="shared" ref="K28:K36" si="12">A28</f>
        <v>2017</v>
      </c>
      <c r="L28" s="27">
        <f t="shared" ref="L28:L36" si="13">B28</f>
        <v>1703</v>
      </c>
      <c r="N28" s="27"/>
      <c r="W28" s="1507"/>
      <c r="X28" s="1507"/>
      <c r="Z28" s="1507"/>
    </row>
    <row r="29" spans="1:32" ht="12" customHeight="1">
      <c r="A29" s="1262">
        <v>2018</v>
      </c>
      <c r="B29" s="711">
        <v>1692</v>
      </c>
      <c r="C29" s="763">
        <v>3854919.8167295875</v>
      </c>
      <c r="D29" s="763">
        <v>41132713.413059898</v>
      </c>
      <c r="E29" s="711">
        <v>2278.3214046865173</v>
      </c>
      <c r="F29" s="738">
        <v>24310.114310319088</v>
      </c>
      <c r="G29" s="744">
        <v>0.45009767539950563</v>
      </c>
      <c r="H29" s="666">
        <v>1.8644205541601506E-3</v>
      </c>
      <c r="I29" s="22"/>
      <c r="K29" s="7">
        <f t="shared" si="12"/>
        <v>2018</v>
      </c>
      <c r="L29" s="27">
        <f t="shared" si="13"/>
        <v>1692</v>
      </c>
      <c r="N29" s="27"/>
      <c r="W29" s="1507"/>
      <c r="X29" s="1507"/>
      <c r="Z29" s="1507"/>
    </row>
    <row r="30" spans="1:32" ht="12" customHeight="1">
      <c r="A30" s="1262">
        <v>2019</v>
      </c>
      <c r="B30" s="711">
        <v>1690</v>
      </c>
      <c r="C30" s="763">
        <v>4200740.8816692531</v>
      </c>
      <c r="D30" s="763">
        <v>44813140.046417996</v>
      </c>
      <c r="E30" s="711">
        <v>2485.6454921119839</v>
      </c>
      <c r="F30" s="738">
        <v>26516.650915040234</v>
      </c>
      <c r="G30" s="744">
        <v>0.49047549512950905</v>
      </c>
      <c r="H30" s="666">
        <v>8.9709016368867328E-2</v>
      </c>
      <c r="I30" s="22"/>
      <c r="K30" s="7">
        <f t="shared" si="12"/>
        <v>2019</v>
      </c>
      <c r="L30" s="27">
        <f t="shared" si="13"/>
        <v>1690</v>
      </c>
      <c r="N30" s="27"/>
      <c r="W30" s="1507"/>
      <c r="X30" s="1507"/>
      <c r="Z30" s="1507"/>
    </row>
    <row r="31" spans="1:32" ht="12" customHeight="1">
      <c r="A31" s="1261">
        <v>2020</v>
      </c>
      <c r="B31" s="708">
        <v>1605</v>
      </c>
      <c r="C31" s="762">
        <v>4268309.7902267631</v>
      </c>
      <c r="D31" s="762">
        <v>45620793.125848003</v>
      </c>
      <c r="E31" s="708">
        <v>2659.3830468702572</v>
      </c>
      <c r="F31" s="740">
        <v>28424.170171867914</v>
      </c>
      <c r="G31" s="741">
        <v>0.49093652980057306</v>
      </c>
      <c r="H31" s="667">
        <v>1.6084997970800825E-2</v>
      </c>
      <c r="I31" s="22"/>
      <c r="K31" s="7">
        <f t="shared" si="12"/>
        <v>2020</v>
      </c>
      <c r="L31" s="27">
        <f t="shared" si="13"/>
        <v>1605</v>
      </c>
      <c r="N31" s="27"/>
      <c r="W31" s="1507"/>
      <c r="X31" s="1507"/>
      <c r="Z31" s="1507"/>
    </row>
    <row r="32" spans="1:32" ht="12" customHeight="1">
      <c r="A32" s="1263">
        <v>2021</v>
      </c>
      <c r="B32" s="714">
        <v>1602</v>
      </c>
      <c r="C32" s="764">
        <v>4565694.3918051599</v>
      </c>
      <c r="D32" s="764">
        <v>48749272.698206998</v>
      </c>
      <c r="E32" s="714">
        <v>2849.9964992541572</v>
      </c>
      <c r="F32" s="742">
        <v>30430.257614361421</v>
      </c>
      <c r="G32" s="743">
        <v>0.48397530318778564</v>
      </c>
      <c r="H32" s="668">
        <v>6.9672684550527331E-2</v>
      </c>
      <c r="I32" s="22"/>
      <c r="K32" s="7">
        <f t="shared" si="12"/>
        <v>2021</v>
      </c>
      <c r="L32" s="27">
        <f t="shared" si="13"/>
        <v>1602</v>
      </c>
      <c r="N32" s="27"/>
      <c r="W32" s="1507"/>
      <c r="X32" s="1507"/>
      <c r="Z32" s="1507"/>
    </row>
    <row r="33" spans="1:26" ht="12" customHeight="1">
      <c r="A33" s="1262">
        <v>2022</v>
      </c>
      <c r="B33" s="711">
        <v>1638</v>
      </c>
      <c r="C33" s="763">
        <v>3611238.9207220157</v>
      </c>
      <c r="D33" s="763">
        <v>39073065.323506005</v>
      </c>
      <c r="E33" s="711">
        <v>2204.6635657643565</v>
      </c>
      <c r="F33" s="738">
        <v>23854.130234130651</v>
      </c>
      <c r="G33" s="744">
        <v>0.47870529120296934</v>
      </c>
      <c r="H33" s="666">
        <v>-0.20904935573354849</v>
      </c>
      <c r="I33" s="22"/>
      <c r="K33" s="7">
        <f t="shared" si="12"/>
        <v>2022</v>
      </c>
      <c r="L33" s="27">
        <f t="shared" si="13"/>
        <v>1638</v>
      </c>
      <c r="N33" s="27"/>
      <c r="W33" s="1507"/>
      <c r="X33" s="1507"/>
      <c r="Z33" s="1507"/>
    </row>
    <row r="34" spans="1:26" ht="12" customHeight="1">
      <c r="A34" s="1262">
        <v>2023</v>
      </c>
      <c r="B34" s="711">
        <v>1613</v>
      </c>
      <c r="C34" s="763">
        <v>3258036.555283682</v>
      </c>
      <c r="D34" s="763">
        <v>35583299.748294614</v>
      </c>
      <c r="E34" s="711">
        <v>2019.8614725875275</v>
      </c>
      <c r="F34" s="738">
        <v>22060.322224609183</v>
      </c>
      <c r="G34" s="744">
        <v>0.48205977249178722</v>
      </c>
      <c r="H34" s="666">
        <v>-9.7806424108797529E-2</v>
      </c>
      <c r="I34" s="22"/>
      <c r="K34" s="7">
        <f t="shared" si="12"/>
        <v>2023</v>
      </c>
      <c r="L34" s="27">
        <f t="shared" si="13"/>
        <v>1613</v>
      </c>
      <c r="N34" s="27"/>
      <c r="W34" s="1507"/>
      <c r="X34" s="1507"/>
      <c r="Z34" s="1507"/>
    </row>
    <row r="35" spans="1:26" ht="12" customHeight="1">
      <c r="A35" s="1261">
        <v>2024</v>
      </c>
      <c r="B35" s="708">
        <v>1587</v>
      </c>
      <c r="C35" s="762">
        <v>3312995.6936588902</v>
      </c>
      <c r="D35" s="762">
        <v>36149273.933532</v>
      </c>
      <c r="E35" s="708">
        <v>2087.5839279514116</v>
      </c>
      <c r="F35" s="740">
        <v>22778.370468514178</v>
      </c>
      <c r="G35" s="741">
        <v>0.48960595820624919</v>
      </c>
      <c r="H35" s="667">
        <v>1.6868791200663147E-2</v>
      </c>
      <c r="I35" s="22"/>
      <c r="K35" s="7">
        <f t="shared" si="12"/>
        <v>2024</v>
      </c>
      <c r="L35" s="27">
        <f t="shared" si="13"/>
        <v>1587</v>
      </c>
      <c r="N35" s="27"/>
      <c r="Y35" s="1507"/>
      <c r="Z35" s="1507"/>
    </row>
    <row r="36" spans="1:26" ht="12" customHeight="1">
      <c r="A36" s="1263">
        <v>2025</v>
      </c>
      <c r="B36" s="714">
        <f>B25</f>
        <v>1578</v>
      </c>
      <c r="C36" s="764">
        <f t="shared" ref="C36:F36" si="14">C25</f>
        <v>3424516.137725627</v>
      </c>
      <c r="D36" s="764">
        <f t="shared" si="14"/>
        <v>37529161.639165007</v>
      </c>
      <c r="E36" s="714">
        <f t="shared" si="14"/>
        <v>2170.162317950334</v>
      </c>
      <c r="F36" s="714">
        <f t="shared" si="14"/>
        <v>23782.738681346644</v>
      </c>
      <c r="G36" s="743">
        <f>C36/'8.1'!C38</f>
        <v>0.4751264121863728</v>
      </c>
      <c r="H36" s="668">
        <f>(C36-C35)/C35</f>
        <v>3.3661511930180951E-2</v>
      </c>
      <c r="I36" s="22"/>
      <c r="K36" s="7">
        <f t="shared" si="12"/>
        <v>2025</v>
      </c>
      <c r="L36" s="27">
        <f t="shared" si="13"/>
        <v>1578</v>
      </c>
      <c r="N36" s="27"/>
      <c r="Z36" s="1507"/>
    </row>
    <row r="37" spans="1:26" ht="5.0999999999999996" customHeight="1">
      <c r="A37" s="271"/>
      <c r="C37" s="272"/>
      <c r="D37" s="273"/>
      <c r="Z37" s="1507"/>
    </row>
    <row r="38" spans="1:26" ht="14.1" customHeight="1">
      <c r="A38" s="1405" t="s">
        <v>505</v>
      </c>
      <c r="C38" s="272"/>
      <c r="D38" s="273"/>
    </row>
    <row r="39" spans="1:26" ht="14.1" customHeight="1">
      <c r="C39" s="272"/>
      <c r="D39" s="273"/>
    </row>
    <row r="40" spans="1:26" ht="14.1" customHeight="1">
      <c r="C40" s="272"/>
      <c r="D40" s="141"/>
    </row>
    <row r="41" spans="1:26" ht="14.1" customHeight="1"/>
    <row r="42" spans="1:26" ht="14.1" customHeight="1"/>
    <row r="43" spans="1:26" ht="14.1" customHeight="1"/>
    <row r="44" spans="1:26" ht="14.1" customHeight="1"/>
    <row r="45" spans="1:26" ht="14.1" customHeight="1"/>
    <row r="46" spans="1:26" ht="14.1" customHeight="1"/>
    <row r="47" spans="1:26" ht="14.1" customHeight="1"/>
    <row r="48" spans="1:26"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0">
    <mergeCell ref="J3:P4"/>
    <mergeCell ref="J13:P14"/>
    <mergeCell ref="B4:B6"/>
    <mergeCell ref="E5:F5"/>
    <mergeCell ref="C5:D5"/>
    <mergeCell ref="A3:H3"/>
    <mergeCell ref="C4:F4"/>
    <mergeCell ref="H4:H6"/>
    <mergeCell ref="G4:G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A70"/>
  <sheetViews>
    <sheetView showGridLines="0" zoomScaleNormal="100" zoomScaleSheetLayoutView="100" workbookViewId="0"/>
  </sheetViews>
  <sheetFormatPr defaultColWidth="9.140625" defaultRowHeight="11.25"/>
  <cols>
    <col min="1" max="1" width="90.28515625" style="7" customWidth="1"/>
    <col min="2" max="3" width="9.140625" style="7" customWidth="1"/>
    <col min="4" max="4" width="9.140625" style="7"/>
    <col min="5" max="5" width="9.140625" style="7" customWidth="1"/>
    <col min="6" max="16384" width="9.140625" style="7"/>
  </cols>
  <sheetData>
    <row r="1" spans="1:1" ht="20.25">
      <c r="A1" s="532" t="s">
        <v>1</v>
      </c>
    </row>
    <row r="2" spans="1:1" ht="7.5" customHeight="1">
      <c r="A2" s="8"/>
    </row>
    <row r="3" spans="1:1">
      <c r="A3" s="1526" t="s">
        <v>597</v>
      </c>
    </row>
    <row r="4" spans="1:1">
      <c r="A4" s="1527"/>
    </row>
    <row r="5" spans="1:1">
      <c r="A5" s="1527"/>
    </row>
    <row r="6" spans="1:1">
      <c r="A6" s="1527"/>
    </row>
    <row r="7" spans="1:1">
      <c r="A7" s="1527"/>
    </row>
    <row r="8" spans="1:1">
      <c r="A8" s="1527"/>
    </row>
    <row r="9" spans="1:1">
      <c r="A9" s="1527"/>
    </row>
    <row r="10" spans="1:1">
      <c r="A10" s="1527"/>
    </row>
    <row r="11" spans="1:1">
      <c r="A11" s="1527"/>
    </row>
    <row r="12" spans="1:1">
      <c r="A12" s="1527"/>
    </row>
    <row r="13" spans="1:1">
      <c r="A13" s="1527"/>
    </row>
    <row r="14" spans="1:1">
      <c r="A14" s="1527"/>
    </row>
    <row r="15" spans="1:1">
      <c r="A15" s="1527"/>
    </row>
    <row r="16" spans="1:1">
      <c r="A16" s="1527"/>
    </row>
    <row r="17" spans="1:1">
      <c r="A17" s="1527"/>
    </row>
    <row r="18" spans="1:1">
      <c r="A18" s="1527"/>
    </row>
    <row r="19" spans="1:1">
      <c r="A19" s="1527"/>
    </row>
    <row r="20" spans="1:1">
      <c r="A20" s="1527"/>
    </row>
    <row r="21" spans="1:1">
      <c r="A21" s="1527"/>
    </row>
    <row r="22" spans="1:1">
      <c r="A22" s="1527"/>
    </row>
    <row r="23" spans="1:1">
      <c r="A23" s="1527"/>
    </row>
    <row r="24" spans="1:1">
      <c r="A24" s="1527"/>
    </row>
    <row r="25" spans="1:1">
      <c r="A25" s="1527"/>
    </row>
    <row r="26" spans="1:1">
      <c r="A26" s="1527"/>
    </row>
    <row r="27" spans="1:1">
      <c r="A27" s="1527"/>
    </row>
    <row r="28" spans="1:1">
      <c r="A28" s="1527"/>
    </row>
    <row r="29" spans="1:1">
      <c r="A29" s="1527"/>
    </row>
    <row r="30" spans="1:1">
      <c r="A30" s="1527"/>
    </row>
    <row r="31" spans="1:1">
      <c r="A31" s="1527"/>
    </row>
    <row r="32" spans="1:1">
      <c r="A32" s="1527"/>
    </row>
    <row r="33" spans="1:1">
      <c r="A33" s="1527"/>
    </row>
    <row r="34" spans="1:1">
      <c r="A34" s="1527"/>
    </row>
    <row r="35" spans="1:1">
      <c r="A35" s="1527"/>
    </row>
    <row r="36" spans="1:1">
      <c r="A36" s="1527"/>
    </row>
    <row r="37" spans="1:1">
      <c r="A37" s="1527"/>
    </row>
    <row r="38" spans="1:1">
      <c r="A38" s="1527"/>
    </row>
    <row r="39" spans="1:1">
      <c r="A39" s="1527"/>
    </row>
    <row r="40" spans="1:1">
      <c r="A40" s="1527"/>
    </row>
    <row r="41" spans="1:1">
      <c r="A41" s="1527"/>
    </row>
    <row r="42" spans="1:1">
      <c r="A42" s="1527"/>
    </row>
    <row r="43" spans="1:1">
      <c r="A43" s="1527"/>
    </row>
    <row r="44" spans="1:1">
      <c r="A44" s="1527"/>
    </row>
    <row r="45" spans="1:1">
      <c r="A45" s="1527"/>
    </row>
    <row r="46" spans="1:1">
      <c r="A46" s="1527"/>
    </row>
    <row r="47" spans="1:1">
      <c r="A47" s="1527"/>
    </row>
    <row r="48" spans="1:1">
      <c r="A48" s="1527"/>
    </row>
    <row r="49" spans="1:1">
      <c r="A49" s="1527"/>
    </row>
    <row r="50" spans="1:1">
      <c r="A50" s="1527"/>
    </row>
    <row r="51" spans="1:1">
      <c r="A51" s="1527"/>
    </row>
    <row r="52" spans="1:1">
      <c r="A52" s="1527"/>
    </row>
    <row r="53" spans="1:1">
      <c r="A53" s="1527"/>
    </row>
    <row r="54" spans="1:1">
      <c r="A54" s="1527"/>
    </row>
    <row r="55" spans="1:1">
      <c r="A55" s="1527"/>
    </row>
    <row r="56" spans="1:1">
      <c r="A56" s="1527"/>
    </row>
    <row r="57" spans="1:1">
      <c r="A57" s="1527"/>
    </row>
    <row r="58" spans="1:1">
      <c r="A58" s="1527"/>
    </row>
    <row r="59" spans="1:1">
      <c r="A59" s="1527"/>
    </row>
    <row r="60" spans="1:1">
      <c r="A60" s="1527"/>
    </row>
    <row r="61" spans="1:1">
      <c r="A61" s="1527"/>
    </row>
    <row r="62" spans="1:1">
      <c r="A62" s="1527"/>
    </row>
    <row r="63" spans="1:1">
      <c r="A63" s="1527"/>
    </row>
    <row r="64" spans="1:1">
      <c r="A64" s="1527"/>
    </row>
    <row r="65" spans="1:1">
      <c r="A65" s="1527"/>
    </row>
    <row r="66" spans="1:1">
      <c r="A66" s="1527"/>
    </row>
    <row r="67" spans="1:1">
      <c r="A67" s="1527"/>
    </row>
    <row r="68" spans="1:1">
      <c r="A68" s="1527"/>
    </row>
    <row r="69" spans="1:1">
      <c r="A69" s="1527"/>
    </row>
    <row r="70" spans="1:1">
      <c r="A70" s="1527"/>
    </row>
  </sheetData>
  <mergeCells count="1">
    <mergeCell ref="A3:A70"/>
  </mergeCells>
  <pageMargins left="0.59055118110236227" right="0.59055118110236227" top="0.39370078740157483" bottom="0.59055118110236227" header="0.39370078740157483" footer="0.19685039370078741"/>
  <pageSetup paperSize="9" orientation="portrait" r:id="rId1"/>
  <headerFooter differentFirst="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1"/>
  <dimension ref="A1:Z61"/>
  <sheetViews>
    <sheetView showGridLines="0" zoomScaleNormal="100" zoomScaleSheetLayoutView="100" workbookViewId="0"/>
  </sheetViews>
  <sheetFormatPr defaultRowHeight="11.25"/>
  <cols>
    <col min="1" max="1" width="8.42578125" style="7" customWidth="1"/>
    <col min="2" max="8" width="9.7109375" style="7" customWidth="1"/>
    <col min="9" max="9" width="1.7109375" style="7" customWidth="1"/>
    <col min="10" max="10" width="7.42578125" style="7" customWidth="1"/>
    <col min="11" max="15" width="9.7109375" style="7" customWidth="1"/>
    <col min="16" max="16" width="9.5703125" style="7" customWidth="1"/>
    <col min="17" max="17" width="9.140625" style="271"/>
    <col min="18" max="18" width="9.140625" style="141"/>
    <col min="19" max="20" width="9.140625" style="271"/>
    <col min="21"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6" ht="18">
      <c r="A1" s="549" t="s">
        <v>475</v>
      </c>
      <c r="B1" s="152"/>
      <c r="C1" s="152"/>
      <c r="D1" s="152"/>
      <c r="F1" s="168"/>
    </row>
    <row r="2" spans="1:26" ht="5.0999999999999996" customHeight="1">
      <c r="A2" s="484"/>
      <c r="B2" s="484"/>
      <c r="C2" s="484"/>
      <c r="D2" s="484"/>
      <c r="F2" s="168"/>
    </row>
    <row r="3" spans="1:26" ht="16.5" customHeight="1">
      <c r="A3" s="1646">
        <v>2022</v>
      </c>
      <c r="B3" s="1646"/>
      <c r="C3" s="1646"/>
      <c r="D3" s="1646"/>
      <c r="E3" s="1646"/>
      <c r="F3" s="1646"/>
      <c r="G3" s="1646"/>
      <c r="H3" s="1646"/>
      <c r="I3" s="276"/>
      <c r="J3" s="1719" t="s">
        <v>476</v>
      </c>
      <c r="K3" s="1719"/>
      <c r="L3" s="1719"/>
      <c r="M3" s="1719"/>
      <c r="N3" s="1719"/>
      <c r="O3" s="1719"/>
      <c r="P3" s="1719"/>
    </row>
    <row r="4" spans="1:26" ht="29.25" customHeight="1">
      <c r="A4" s="1727" t="str">
        <f>'6.1'!A6</f>
        <v>Období</v>
      </c>
      <c r="B4" s="1552" t="s">
        <v>240</v>
      </c>
      <c r="C4" s="1724" t="s">
        <v>249</v>
      </c>
      <c r="D4" s="1724"/>
      <c r="E4" s="1724"/>
      <c r="F4" s="1724"/>
      <c r="G4" s="1552" t="s">
        <v>248</v>
      </c>
      <c r="H4" s="1552" t="s">
        <v>243</v>
      </c>
      <c r="I4" s="277"/>
      <c r="J4" s="1719"/>
      <c r="K4" s="1719"/>
      <c r="L4" s="1719"/>
      <c r="M4" s="1719"/>
      <c r="N4" s="1719"/>
      <c r="O4" s="1719"/>
      <c r="P4" s="1719"/>
    </row>
    <row r="5" spans="1:26" ht="26.25" customHeight="1">
      <c r="A5" s="1728"/>
      <c r="B5" s="1553"/>
      <c r="C5" s="1725" t="s">
        <v>244</v>
      </c>
      <c r="D5" s="1725"/>
      <c r="E5" s="1561" t="s">
        <v>245</v>
      </c>
      <c r="F5" s="1561"/>
      <c r="G5" s="1553"/>
      <c r="H5" s="1553"/>
      <c r="I5" s="277"/>
      <c r="J5" s="277"/>
      <c r="K5" s="277"/>
      <c r="L5" s="277"/>
      <c r="M5" s="277"/>
      <c r="N5" s="277"/>
      <c r="O5" s="277"/>
    </row>
    <row r="6" spans="1:26" ht="14.1" customHeight="1">
      <c r="A6" s="1655"/>
      <c r="B6" s="1723"/>
      <c r="C6" s="707" t="s">
        <v>236</v>
      </c>
      <c r="D6" s="707" t="s">
        <v>142</v>
      </c>
      <c r="E6" s="707" t="s">
        <v>236</v>
      </c>
      <c r="F6" s="707" t="s">
        <v>142</v>
      </c>
      <c r="G6" s="1723"/>
      <c r="H6" s="1723"/>
      <c r="I6" s="168"/>
      <c r="J6" s="168"/>
      <c r="K6" s="168"/>
      <c r="L6" s="168"/>
      <c r="M6" s="168"/>
      <c r="N6" s="168"/>
      <c r="O6" s="168"/>
      <c r="R6" s="138">
        <f>'8.1'!R8</f>
        <v>2024</v>
      </c>
    </row>
    <row r="7" spans="1:26" ht="13.5" customHeight="1">
      <c r="A7" s="1265" t="str">
        <f>'6.1'!A9</f>
        <v>leden</v>
      </c>
      <c r="B7" s="726">
        <v>6195</v>
      </c>
      <c r="C7" s="1128">
        <v>106736.99670351099</v>
      </c>
      <c r="D7" s="1128">
        <v>1160956.6004089999</v>
      </c>
      <c r="E7" s="726">
        <f>C7/B7</f>
        <v>17.229539419452944</v>
      </c>
      <c r="F7" s="727">
        <f>D7/B7</f>
        <v>187.40219538482646</v>
      </c>
      <c r="G7" s="728">
        <f>C7/'8.1'!C9</f>
        <v>0.10222644438616484</v>
      </c>
      <c r="H7" s="631">
        <f>(C7-R7)/R7</f>
        <v>-2.3987176522273862E-2</v>
      </c>
      <c r="I7" s="22"/>
      <c r="J7" s="22"/>
      <c r="K7" s="22"/>
      <c r="L7" s="22"/>
      <c r="M7" s="22"/>
      <c r="N7" s="22"/>
      <c r="O7" s="22"/>
      <c r="R7" s="138">
        <v>109360.24008699601</v>
      </c>
      <c r="S7" s="1439"/>
      <c r="T7" s="1439"/>
      <c r="U7" s="27"/>
      <c r="W7" s="27"/>
      <c r="X7" s="27"/>
      <c r="Y7" s="23"/>
    </row>
    <row r="8" spans="1:26" ht="13.5" customHeight="1">
      <c r="A8" s="1266" t="str">
        <f>'6.1'!A10</f>
        <v>únor</v>
      </c>
      <c r="B8" s="729">
        <v>6187</v>
      </c>
      <c r="C8" s="1129">
        <v>99105.400745731997</v>
      </c>
      <c r="D8" s="1129">
        <v>1075760.364695</v>
      </c>
      <c r="E8" s="729">
        <f t="shared" ref="E8:E25" si="0">C8/B8</f>
        <v>16.018328874370777</v>
      </c>
      <c r="F8" s="730">
        <f t="shared" ref="F8:F25" si="1">D8/B8</f>
        <v>173.87431141021497</v>
      </c>
      <c r="G8" s="731">
        <f>C8/'8.1'!C10</f>
        <v>0.10302683204870143</v>
      </c>
      <c r="H8" s="654">
        <f t="shared" ref="H8:H25" si="2">(C8-R8)/R8</f>
        <v>0.34631734143632392</v>
      </c>
      <c r="I8" s="22"/>
      <c r="J8" s="22"/>
      <c r="K8" s="22"/>
      <c r="L8" s="22"/>
      <c r="M8" s="22"/>
      <c r="N8" s="22"/>
      <c r="O8" s="22"/>
      <c r="R8" s="138">
        <v>73612.214368420013</v>
      </c>
      <c r="T8" s="1439"/>
      <c r="U8" s="27"/>
      <c r="W8" s="27"/>
      <c r="X8" s="27"/>
      <c r="Y8" s="23"/>
    </row>
    <row r="9" spans="1:26" ht="13.5" customHeight="1">
      <c r="A9" s="1267" t="str">
        <f>'6.1'!A11</f>
        <v>březen</v>
      </c>
      <c r="B9" s="732">
        <v>5811</v>
      </c>
      <c r="C9" s="966">
        <v>73267.053158993003</v>
      </c>
      <c r="D9" s="966">
        <v>799399.72534999985</v>
      </c>
      <c r="E9" s="732">
        <f t="shared" si="0"/>
        <v>12.6083381791418</v>
      </c>
      <c r="F9" s="733">
        <f t="shared" si="1"/>
        <v>137.56663661159865</v>
      </c>
      <c r="G9" s="734">
        <f>C9/'8.1'!C11</f>
        <v>9.755991815719256E-2</v>
      </c>
      <c r="H9" s="637">
        <f>(C9-R9)/R9</f>
        <v>0.1101317081575076</v>
      </c>
      <c r="I9" s="22"/>
      <c r="J9" s="22"/>
      <c r="K9" s="22"/>
      <c r="L9" s="22"/>
      <c r="M9" s="22"/>
      <c r="N9" s="22"/>
      <c r="O9" s="22"/>
      <c r="R9" s="1378">
        <v>65998.523076685</v>
      </c>
      <c r="T9" s="1439"/>
      <c r="U9" s="27"/>
      <c r="W9" s="27"/>
      <c r="X9" s="27"/>
      <c r="Y9" s="23"/>
      <c r="Z9" s="27"/>
    </row>
    <row r="10" spans="1:26" ht="13.5" customHeight="1">
      <c r="A10" s="1265" t="str">
        <f>'6.1'!A12</f>
        <v>duben</v>
      </c>
      <c r="B10" s="726">
        <v>5805</v>
      </c>
      <c r="C10" s="1128">
        <v>47009.147249043999</v>
      </c>
      <c r="D10" s="1128">
        <v>515040.76270899997</v>
      </c>
      <c r="E10" s="726">
        <f t="shared" si="0"/>
        <v>8.0980443150807915</v>
      </c>
      <c r="F10" s="727">
        <f t="shared" si="1"/>
        <v>88.723645600172262</v>
      </c>
      <c r="G10" s="728">
        <f>C10/'8.1'!C12</f>
        <v>9.3476470451260105E-2</v>
      </c>
      <c r="H10" s="631">
        <f t="shared" si="2"/>
        <v>-4.5547169461204247E-2</v>
      </c>
      <c r="I10" s="22"/>
      <c r="J10" s="22"/>
      <c r="K10" s="22"/>
      <c r="L10" s="22"/>
      <c r="M10" s="22"/>
      <c r="N10" s="22"/>
      <c r="O10" s="22"/>
      <c r="R10" s="1378">
        <v>49252.457266543999</v>
      </c>
      <c r="T10" s="1439"/>
      <c r="U10" s="27"/>
      <c r="W10" s="27"/>
      <c r="X10" s="27"/>
      <c r="Y10" s="23"/>
    </row>
    <row r="11" spans="1:26" ht="13.5" customHeight="1">
      <c r="A11" s="1266" t="str">
        <f>'6.1'!A13</f>
        <v>květen</v>
      </c>
      <c r="B11" s="729">
        <v>5805</v>
      </c>
      <c r="C11" s="1129">
        <v>38064.487110084003</v>
      </c>
      <c r="D11" s="1129">
        <v>417760.48589800001</v>
      </c>
      <c r="E11" s="729">
        <f t="shared" si="0"/>
        <v>6.5571898553116288</v>
      </c>
      <c r="F11" s="730">
        <f t="shared" si="1"/>
        <v>71.965630645650307</v>
      </c>
      <c r="G11" s="731">
        <f>C11/'8.1'!C13</f>
        <v>9.1800429676760609E-2</v>
      </c>
      <c r="H11" s="654">
        <f t="shared" si="2"/>
        <v>0.23620997806893387</v>
      </c>
      <c r="I11" s="22"/>
      <c r="J11" s="22"/>
      <c r="K11" s="22"/>
      <c r="L11" s="22"/>
      <c r="M11" s="22"/>
      <c r="N11" s="22"/>
      <c r="O11" s="22"/>
      <c r="R11" s="1378">
        <v>30791.279625119998</v>
      </c>
      <c r="T11" s="1439"/>
      <c r="U11" s="27"/>
      <c r="W11" s="27"/>
      <c r="X11" s="27"/>
      <c r="Y11" s="23"/>
    </row>
    <row r="12" spans="1:26" ht="13.5" customHeight="1">
      <c r="A12" s="1267" t="str">
        <f>'6.1'!A14</f>
        <v>červen</v>
      </c>
      <c r="B12" s="732">
        <v>5795</v>
      </c>
      <c r="C12" s="966">
        <v>25540.569519332999</v>
      </c>
      <c r="D12" s="966">
        <v>279730.46911599999</v>
      </c>
      <c r="E12" s="732">
        <f t="shared" si="0"/>
        <v>4.4073459049754957</v>
      </c>
      <c r="F12" s="733">
        <f t="shared" si="1"/>
        <v>48.271004161518547</v>
      </c>
      <c r="G12" s="734">
        <f>C12/'8.1'!C14</f>
        <v>8.5303221530844242E-2</v>
      </c>
      <c r="H12" s="637">
        <f t="shared" si="2"/>
        <v>-2.7150208494383699E-2</v>
      </c>
      <c r="I12" s="22"/>
      <c r="J12" s="22"/>
      <c r="K12" s="22"/>
      <c r="L12" s="22"/>
      <c r="M12" s="22"/>
      <c r="N12" s="22"/>
      <c r="O12" s="22"/>
      <c r="R12" s="1378">
        <v>26253.353541665998</v>
      </c>
      <c r="T12" s="1439"/>
      <c r="U12" s="27"/>
      <c r="W12" s="27"/>
      <c r="X12" s="27"/>
      <c r="Y12" s="23"/>
    </row>
    <row r="13" spans="1:26" ht="13.5" customHeight="1">
      <c r="A13" s="1265" t="str">
        <f>'6.1'!A15</f>
        <v>červenec</v>
      </c>
      <c r="B13" s="726">
        <v>5798</v>
      </c>
      <c r="C13" s="1128">
        <v>24225.116377024002</v>
      </c>
      <c r="D13" s="1128">
        <v>266078.21597899997</v>
      </c>
      <c r="E13" s="726">
        <f t="shared" si="0"/>
        <v>4.178184956368403</v>
      </c>
      <c r="F13" s="727">
        <f t="shared" si="1"/>
        <v>45.891379092618138</v>
      </c>
      <c r="G13" s="728">
        <f>C13/'8.1'!C15</f>
        <v>8.2148264499233889E-2</v>
      </c>
      <c r="H13" s="631">
        <f t="shared" si="2"/>
        <v>-7.5252541143260726E-4</v>
      </c>
      <c r="I13" s="22"/>
      <c r="J13" s="1729" t="s">
        <v>477</v>
      </c>
      <c r="K13" s="1729"/>
      <c r="L13" s="1729"/>
      <c r="M13" s="1729"/>
      <c r="N13" s="1729"/>
      <c r="O13" s="1729"/>
      <c r="P13" s="1729"/>
      <c r="R13" s="1378">
        <v>24243.360121573998</v>
      </c>
      <c r="T13" s="1439"/>
      <c r="U13" s="27"/>
      <c r="W13" s="27"/>
      <c r="X13" s="27"/>
      <c r="Y13" s="23"/>
    </row>
    <row r="14" spans="1:26" ht="13.5" customHeight="1">
      <c r="A14" s="1266" t="str">
        <f>'6.1'!A16</f>
        <v>srpen</v>
      </c>
      <c r="B14" s="729">
        <v>5807</v>
      </c>
      <c r="C14" s="1129">
        <v>24688.713877758997</v>
      </c>
      <c r="D14" s="1129">
        <v>272076.47051200003</v>
      </c>
      <c r="E14" s="729">
        <f t="shared" si="0"/>
        <v>4.2515436331598062</v>
      </c>
      <c r="F14" s="730">
        <f t="shared" si="1"/>
        <v>46.853189342517659</v>
      </c>
      <c r="G14" s="731">
        <f>C14/'8.1'!C16</f>
        <v>9.1978896994245343E-2</v>
      </c>
      <c r="H14" s="654">
        <f t="shared" si="2"/>
        <v>-2.6309994420905692E-2</v>
      </c>
      <c r="I14" s="22"/>
      <c r="J14" s="1729"/>
      <c r="K14" s="1729"/>
      <c r="L14" s="1729"/>
      <c r="M14" s="1729"/>
      <c r="N14" s="1729"/>
      <c r="O14" s="1729"/>
      <c r="P14" s="1729"/>
      <c r="R14" s="1378">
        <v>25355.825505342003</v>
      </c>
      <c r="T14" s="1439"/>
      <c r="U14" s="27"/>
      <c r="W14" s="27"/>
      <c r="X14" s="27"/>
      <c r="Y14" s="23"/>
    </row>
    <row r="15" spans="1:26" ht="13.5" customHeight="1">
      <c r="A15" s="1267" t="str">
        <f>'6.1'!A17</f>
        <v>září</v>
      </c>
      <c r="B15" s="732">
        <v>5817</v>
      </c>
      <c r="C15" s="966">
        <v>32960.923432427997</v>
      </c>
      <c r="D15" s="966">
        <v>364480.45981399994</v>
      </c>
      <c r="E15" s="732">
        <f t="shared" si="0"/>
        <v>5.6663096841031457</v>
      </c>
      <c r="F15" s="733">
        <f t="shared" si="1"/>
        <v>62.657806397455722</v>
      </c>
      <c r="G15" s="734">
        <f>C15/'8.1'!C17</f>
        <v>0.10291754699906856</v>
      </c>
      <c r="H15" s="637">
        <f t="shared" si="2"/>
        <v>3.2611054439803056E-2</v>
      </c>
      <c r="I15" s="22"/>
      <c r="J15" s="22"/>
      <c r="K15" s="274">
        <f>A27</f>
        <v>2016</v>
      </c>
      <c r="L15" s="274">
        <f>C27</f>
        <v>801511.80511781632</v>
      </c>
      <c r="M15" s="275"/>
      <c r="N15" s="275"/>
      <c r="O15" s="275"/>
      <c r="R15" s="1378">
        <v>31919.979251345001</v>
      </c>
      <c r="T15" s="1439"/>
      <c r="U15" s="27"/>
      <c r="W15" s="27"/>
      <c r="X15" s="27"/>
      <c r="Y15" s="23"/>
    </row>
    <row r="16" spans="1:26" ht="13.5" customHeight="1">
      <c r="A16" s="1265" t="str">
        <f>'6.1'!A18</f>
        <v>říjen</v>
      </c>
      <c r="B16" s="726">
        <v>5825</v>
      </c>
      <c r="C16" s="1128">
        <v>63317.839061829</v>
      </c>
      <c r="D16" s="1128">
        <v>699975.16087000002</v>
      </c>
      <c r="E16" s="726">
        <f t="shared" si="0"/>
        <v>10.870015289584378</v>
      </c>
      <c r="F16" s="727">
        <f t="shared" si="1"/>
        <v>120.16740959141632</v>
      </c>
      <c r="G16" s="728">
        <f>C16/'8.1'!C18</f>
        <v>0.10457293855094606</v>
      </c>
      <c r="H16" s="631">
        <f t="shared" si="2"/>
        <v>0.12134576254914048</v>
      </c>
      <c r="I16" s="22"/>
      <c r="J16" s="22"/>
      <c r="K16" s="274">
        <f t="shared" ref="K16:K24" si="3">A28</f>
        <v>2017</v>
      </c>
      <c r="L16" s="274">
        <f t="shared" ref="L16:L24" si="4">C28</f>
        <v>905811.00000000012</v>
      </c>
      <c r="M16" s="275"/>
      <c r="N16" s="275"/>
      <c r="O16" s="275"/>
      <c r="R16" s="1378">
        <v>56465.936891658996</v>
      </c>
      <c r="T16" s="1439"/>
      <c r="U16" s="27"/>
      <c r="W16" s="27"/>
      <c r="X16" s="27"/>
      <c r="Y16" s="23"/>
    </row>
    <row r="17" spans="1:25" ht="13.5" customHeight="1">
      <c r="A17" s="1266" t="str">
        <f>'6.1'!A19</f>
        <v>listopad</v>
      </c>
      <c r="B17" s="729">
        <v>5826</v>
      </c>
      <c r="C17" s="1129">
        <v>85515.11100356</v>
      </c>
      <c r="D17" s="1129">
        <v>941674.60478000005</v>
      </c>
      <c r="E17" s="729">
        <f t="shared" si="0"/>
        <v>14.678185891445246</v>
      </c>
      <c r="F17" s="730">
        <f t="shared" si="1"/>
        <v>161.63312818056986</v>
      </c>
      <c r="G17" s="731">
        <f>C17/'8.1'!C19</f>
        <v>0.10608884854699561</v>
      </c>
      <c r="H17" s="654">
        <f t="shared" si="2"/>
        <v>2.6820841626352923E-3</v>
      </c>
      <c r="I17" s="22"/>
      <c r="J17" s="22"/>
      <c r="K17" s="274">
        <f t="shared" si="3"/>
        <v>2018</v>
      </c>
      <c r="L17" s="274">
        <f t="shared" si="4"/>
        <v>802317.10169693304</v>
      </c>
      <c r="M17" s="275"/>
      <c r="N17" s="275"/>
      <c r="O17" s="275"/>
      <c r="R17" s="1378">
        <v>85286.365792579003</v>
      </c>
      <c r="T17" s="1439"/>
      <c r="U17" s="27"/>
      <c r="W17" s="27"/>
      <c r="X17" s="27"/>
      <c r="Y17" s="23"/>
    </row>
    <row r="18" spans="1:25" ht="13.5" customHeight="1">
      <c r="A18" s="1267" t="str">
        <f>'6.1'!A20</f>
        <v>prosinec</v>
      </c>
      <c r="B18" s="732">
        <v>5830</v>
      </c>
      <c r="C18" s="966">
        <v>92107.16632733299</v>
      </c>
      <c r="D18" s="966">
        <v>1011650.268021</v>
      </c>
      <c r="E18" s="732">
        <f t="shared" si="0"/>
        <v>15.798827843453344</v>
      </c>
      <c r="F18" s="733">
        <f t="shared" si="1"/>
        <v>173.52491732778731</v>
      </c>
      <c r="G18" s="734">
        <f>C18/'8.1'!C20</f>
        <v>9.8148822766068414E-2</v>
      </c>
      <c r="H18" s="637">
        <f t="shared" si="2"/>
        <v>-2.7617001005842842E-2</v>
      </c>
      <c r="I18" s="22"/>
      <c r="J18" s="22"/>
      <c r="K18" s="274">
        <f t="shared" si="3"/>
        <v>2019</v>
      </c>
      <c r="L18" s="274">
        <f t="shared" si="4"/>
        <v>837955.48207248398</v>
      </c>
      <c r="M18" s="275"/>
      <c r="N18" s="275"/>
      <c r="O18" s="275"/>
      <c r="R18" s="1378">
        <v>94723.135248774997</v>
      </c>
      <c r="T18" s="1439"/>
      <c r="U18" s="27"/>
      <c r="W18" s="27"/>
      <c r="X18" s="27"/>
      <c r="Y18" s="23"/>
    </row>
    <row r="19" spans="1:25" ht="13.5" customHeight="1">
      <c r="A19" s="1265" t="str">
        <f>'6.1'!A21</f>
        <v>I. čtvrtletí</v>
      </c>
      <c r="B19" s="726">
        <f>B9</f>
        <v>5811</v>
      </c>
      <c r="C19" s="1128">
        <f>SUM(C7:C9)</f>
        <v>279109.45060823602</v>
      </c>
      <c r="D19" s="1128">
        <f>SUM(D7:D9)</f>
        <v>3036116.6904539997</v>
      </c>
      <c r="E19" s="726">
        <f t="shared" si="0"/>
        <v>48.031225367103083</v>
      </c>
      <c r="F19" s="727">
        <f t="shared" si="1"/>
        <v>522.47748932266381</v>
      </c>
      <c r="G19" s="728">
        <f>C19/'8.1'!C21</f>
        <v>0.10123458334704467</v>
      </c>
      <c r="H19" s="631">
        <f t="shared" si="2"/>
        <v>0.1210521538489325</v>
      </c>
      <c r="I19" s="22"/>
      <c r="J19" s="22"/>
      <c r="K19" s="274">
        <f t="shared" si="3"/>
        <v>2020</v>
      </c>
      <c r="L19" s="274">
        <f t="shared" si="4"/>
        <v>840410.28830097569</v>
      </c>
      <c r="M19" s="275"/>
      <c r="N19" s="275"/>
      <c r="O19" s="275"/>
      <c r="R19" s="1378">
        <v>248970.97753210101</v>
      </c>
      <c r="T19" s="1439"/>
      <c r="Y19" s="23"/>
    </row>
    <row r="20" spans="1:25" ht="13.5" customHeight="1">
      <c r="A20" s="1266" t="str">
        <f>'6.1'!A22</f>
        <v>II. čtvrtletí</v>
      </c>
      <c r="B20" s="729">
        <f>B12</f>
        <v>5795</v>
      </c>
      <c r="C20" s="1129">
        <f t="shared" ref="C20:D20" si="5">SUM(C10:C12)</f>
        <v>110614.203878461</v>
      </c>
      <c r="D20" s="1129">
        <f t="shared" si="5"/>
        <v>1212531.7177229999</v>
      </c>
      <c r="E20" s="729">
        <f t="shared" si="0"/>
        <v>19.087869521736152</v>
      </c>
      <c r="F20" s="730">
        <f t="shared" si="1"/>
        <v>209.23756992631576</v>
      </c>
      <c r="G20" s="731">
        <f>C20/'8.1'!C22</f>
        <v>9.0894521552528348E-2</v>
      </c>
      <c r="H20" s="654">
        <f t="shared" si="2"/>
        <v>4.0613655816277669E-2</v>
      </c>
      <c r="I20" s="22"/>
      <c r="J20" s="22"/>
      <c r="K20" s="274">
        <f t="shared" si="3"/>
        <v>2021</v>
      </c>
      <c r="L20" s="274">
        <f t="shared" si="4"/>
        <v>913967.04959776311</v>
      </c>
      <c r="M20" s="275"/>
      <c r="N20" s="275"/>
      <c r="O20" s="275"/>
      <c r="R20" s="1378">
        <v>106297.09043333</v>
      </c>
      <c r="T20" s="1439"/>
    </row>
    <row r="21" spans="1:25" ht="13.5" customHeight="1">
      <c r="A21" s="1266" t="str">
        <f>'6.1'!A23</f>
        <v>III. čtvrtletí</v>
      </c>
      <c r="B21" s="729">
        <f>B15</f>
        <v>5817</v>
      </c>
      <c r="C21" s="1129">
        <f t="shared" ref="C21:D21" si="6">SUM(C13:C15)</f>
        <v>81874.753687210992</v>
      </c>
      <c r="D21" s="1129">
        <f t="shared" si="6"/>
        <v>902635.14630499994</v>
      </c>
      <c r="E21" s="729">
        <f t="shared" si="0"/>
        <v>14.075082291079765</v>
      </c>
      <c r="F21" s="730">
        <f t="shared" si="1"/>
        <v>155.17193507048304</v>
      </c>
      <c r="G21" s="731">
        <f>C21/'8.1'!C23</f>
        <v>9.2662782244957331E-2</v>
      </c>
      <c r="H21" s="654">
        <f t="shared" si="2"/>
        <v>4.3620271316690664E-3</v>
      </c>
      <c r="I21" s="22"/>
      <c r="J21" s="22"/>
      <c r="K21" s="274">
        <f t="shared" si="3"/>
        <v>2022</v>
      </c>
      <c r="L21" s="274">
        <f t="shared" si="4"/>
        <v>739730.0722082525</v>
      </c>
      <c r="M21" s="275"/>
      <c r="N21" s="275"/>
      <c r="O21" s="275"/>
      <c r="R21" s="1378">
        <v>81519.164878261014</v>
      </c>
    </row>
    <row r="22" spans="1:25" ht="13.5" customHeight="1">
      <c r="A22" s="1267" t="str">
        <f>'6.1'!A24</f>
        <v>IV. čtvrtletí</v>
      </c>
      <c r="B22" s="732">
        <f>B18</f>
        <v>5830</v>
      </c>
      <c r="C22" s="966">
        <f t="shared" ref="C22:D22" si="7">SUM(C16:C18)</f>
        <v>240940.11639272197</v>
      </c>
      <c r="D22" s="966">
        <f t="shared" si="7"/>
        <v>2653300.033671</v>
      </c>
      <c r="E22" s="732">
        <f t="shared" si="0"/>
        <v>41.327635744892277</v>
      </c>
      <c r="F22" s="733">
        <f t="shared" si="1"/>
        <v>455.1114980567753</v>
      </c>
      <c r="G22" s="734">
        <f>C22/'8.1'!C24</f>
        <v>0.10252752027095709</v>
      </c>
      <c r="H22" s="637">
        <f t="shared" si="2"/>
        <v>1.8880093842869542E-2</v>
      </c>
      <c r="I22" s="22"/>
      <c r="J22" s="22"/>
      <c r="K22" s="274">
        <f t="shared" si="3"/>
        <v>2023</v>
      </c>
      <c r="L22" s="274">
        <f t="shared" si="4"/>
        <v>665733.47336373455</v>
      </c>
      <c r="M22" s="275"/>
      <c r="N22" s="275"/>
      <c r="O22" s="275"/>
      <c r="R22" s="1378">
        <v>236475.43793301302</v>
      </c>
    </row>
    <row r="23" spans="1:25" ht="13.5" customHeight="1">
      <c r="A23" s="1265" t="str">
        <f>'6.1'!A25</f>
        <v>I. pololetí</v>
      </c>
      <c r="B23" s="726">
        <f>B12</f>
        <v>5795</v>
      </c>
      <c r="C23" s="1128">
        <f t="shared" ref="C23:D23" si="8">SUM(C7:C12)</f>
        <v>389723.65448669699</v>
      </c>
      <c r="D23" s="1128">
        <f t="shared" si="8"/>
        <v>4248648.4081769995</v>
      </c>
      <c r="E23" s="726">
        <f t="shared" si="0"/>
        <v>67.251709143519761</v>
      </c>
      <c r="F23" s="727">
        <f t="shared" si="1"/>
        <v>733.1576200477997</v>
      </c>
      <c r="G23" s="728">
        <f>C23/'8.1'!C25</f>
        <v>9.806816984753175E-2</v>
      </c>
      <c r="H23" s="631">
        <f t="shared" si="2"/>
        <v>9.6984754972739728E-2</v>
      </c>
      <c r="I23" s="22"/>
      <c r="J23" s="22"/>
      <c r="K23" s="274">
        <f t="shared" si="3"/>
        <v>2024</v>
      </c>
      <c r="L23" s="274">
        <f t="shared" si="4"/>
        <v>673262.67077670502</v>
      </c>
      <c r="M23" s="275"/>
      <c r="N23" s="275"/>
      <c r="O23" s="275"/>
      <c r="R23" s="1378">
        <v>355268.06796543102</v>
      </c>
    </row>
    <row r="24" spans="1:25" ht="13.5" customHeight="1">
      <c r="A24" s="1267" t="str">
        <f>'6.1'!A26</f>
        <v>II. pololetí</v>
      </c>
      <c r="B24" s="732">
        <f>B18</f>
        <v>5830</v>
      </c>
      <c r="C24" s="966">
        <f t="shared" ref="C24:D24" si="9">SUM(C13:C18)</f>
        <v>322814.87007993297</v>
      </c>
      <c r="D24" s="966">
        <f t="shared" si="9"/>
        <v>3555935.179976</v>
      </c>
      <c r="E24" s="732">
        <f t="shared" si="0"/>
        <v>55.371332775288671</v>
      </c>
      <c r="F24" s="733">
        <f t="shared" si="1"/>
        <v>609.93742366655226</v>
      </c>
      <c r="G24" s="734">
        <f>C24/'8.1'!C26</f>
        <v>9.9831976644125256E-2</v>
      </c>
      <c r="H24" s="637">
        <f t="shared" si="2"/>
        <v>1.515833044348786E-2</v>
      </c>
      <c r="I24" s="22"/>
      <c r="J24" s="22"/>
      <c r="K24" s="274">
        <f t="shared" si="3"/>
        <v>2025</v>
      </c>
      <c r="L24" s="274">
        <f t="shared" si="4"/>
        <v>712538.5245666299</v>
      </c>
      <c r="M24" s="275"/>
      <c r="N24" s="275"/>
      <c r="O24" s="275"/>
      <c r="R24" s="1378">
        <v>317994.602811274</v>
      </c>
    </row>
    <row r="25" spans="1:25" ht="13.5" customHeight="1">
      <c r="A25" s="1264" t="str">
        <f>'6.1'!A27</f>
        <v>rok</v>
      </c>
      <c r="B25" s="717">
        <f>B18</f>
        <v>5830</v>
      </c>
      <c r="C25" s="1130">
        <f t="shared" ref="C25:D25" si="10">SUM(C7:C18)</f>
        <v>712538.5245666299</v>
      </c>
      <c r="D25" s="1130">
        <f t="shared" si="10"/>
        <v>7804583.5881529981</v>
      </c>
      <c r="E25" s="717">
        <f t="shared" si="0"/>
        <v>122.21930095482503</v>
      </c>
      <c r="F25" s="735">
        <f t="shared" si="1"/>
        <v>1338.6935828735845</v>
      </c>
      <c r="G25" s="736">
        <f>C25/'8.1'!C27</f>
        <v>9.8859476523523657E-2</v>
      </c>
      <c r="H25" s="633">
        <f t="shared" si="2"/>
        <v>5.8336598024385559E-2</v>
      </c>
      <c r="I25" s="22"/>
      <c r="J25" s="1731" t="s">
        <v>478</v>
      </c>
      <c r="K25" s="1731"/>
      <c r="L25" s="1731"/>
      <c r="M25" s="1731"/>
      <c r="N25" s="1731"/>
      <c r="O25" s="1731"/>
      <c r="P25" s="1731"/>
      <c r="R25" s="1378">
        <v>673262.67077670502</v>
      </c>
    </row>
    <row r="26" spans="1:25" ht="12" customHeight="1">
      <c r="A26" s="143"/>
      <c r="B26" s="143"/>
      <c r="C26" s="720"/>
      <c r="D26" s="720"/>
      <c r="E26" s="745"/>
      <c r="F26" s="746"/>
      <c r="G26" s="739"/>
      <c r="H26" s="143"/>
      <c r="K26" s="141"/>
      <c r="L26" s="102" t="str">
        <f>B4</f>
        <v>Počet zákazníků ke konci období</v>
      </c>
      <c r="R26" s="890"/>
    </row>
    <row r="27" spans="1:25" ht="12" customHeight="1">
      <c r="A27" s="1261">
        <v>2016</v>
      </c>
      <c r="B27" s="708">
        <v>6823</v>
      </c>
      <c r="C27" s="762">
        <v>801511.80511781632</v>
      </c>
      <c r="D27" s="762">
        <v>8566822.965175001</v>
      </c>
      <c r="E27" s="708">
        <v>117.47205116778782</v>
      </c>
      <c r="F27" s="740">
        <v>1255.5800916275832</v>
      </c>
      <c r="G27" s="741">
        <v>9.3991606702044248E-2</v>
      </c>
      <c r="H27" s="667">
        <v>8.2323780873646127E-2</v>
      </c>
      <c r="I27" s="22"/>
      <c r="K27" s="141">
        <f>A27</f>
        <v>2016</v>
      </c>
      <c r="L27" s="138">
        <f>B27</f>
        <v>6823</v>
      </c>
      <c r="N27" s="27"/>
      <c r="R27" s="890"/>
    </row>
    <row r="28" spans="1:25" ht="12" customHeight="1">
      <c r="A28" s="1263">
        <v>2017</v>
      </c>
      <c r="B28" s="714">
        <v>6817</v>
      </c>
      <c r="C28" s="764">
        <v>905811.00000000012</v>
      </c>
      <c r="D28" s="764">
        <v>9665069.4472600017</v>
      </c>
      <c r="E28" s="714">
        <v>132.87531172069828</v>
      </c>
      <c r="F28" s="742">
        <v>1417.7892690714393</v>
      </c>
      <c r="G28" s="743">
        <v>0.10622255432141846</v>
      </c>
      <c r="H28" s="668">
        <v>0.13012808322499078</v>
      </c>
      <c r="I28" s="22"/>
      <c r="K28" s="141">
        <f t="shared" ref="K28:L36" si="11">A28</f>
        <v>2017</v>
      </c>
      <c r="L28" s="138">
        <f t="shared" si="11"/>
        <v>6817</v>
      </c>
      <c r="N28" s="27"/>
    </row>
    <row r="29" spans="1:25" ht="12" customHeight="1">
      <c r="A29" s="1261">
        <v>2018</v>
      </c>
      <c r="B29" s="708">
        <v>6817</v>
      </c>
      <c r="C29" s="762">
        <v>802317.10169693304</v>
      </c>
      <c r="D29" s="762">
        <v>8559038.9524500072</v>
      </c>
      <c r="E29" s="708">
        <v>117.69357513524028</v>
      </c>
      <c r="F29" s="740">
        <v>1255.543340538361</v>
      </c>
      <c r="G29" s="741">
        <v>9.3677969860712682E-2</v>
      </c>
      <c r="H29" s="667">
        <v>-0.11425551059003154</v>
      </c>
      <c r="I29" s="22"/>
      <c r="K29" s="141">
        <f t="shared" si="11"/>
        <v>2018</v>
      </c>
      <c r="L29" s="138">
        <f t="shared" si="11"/>
        <v>6817</v>
      </c>
      <c r="N29" s="27"/>
    </row>
    <row r="30" spans="1:25" ht="12" customHeight="1">
      <c r="A30" s="1263">
        <v>2019</v>
      </c>
      <c r="B30" s="714">
        <v>6759</v>
      </c>
      <c r="C30" s="764">
        <v>837955.48207248398</v>
      </c>
      <c r="D30" s="764">
        <v>8942578.5629000012</v>
      </c>
      <c r="E30" s="714">
        <v>123.97625123131883</v>
      </c>
      <c r="F30" s="742">
        <v>1323.0623706021602</v>
      </c>
      <c r="G30" s="743">
        <v>9.7839081615210183E-2</v>
      </c>
      <c r="H30" s="668">
        <v>4.4419320366192283E-2</v>
      </c>
      <c r="I30" s="22"/>
      <c r="K30" s="141">
        <f t="shared" si="11"/>
        <v>2019</v>
      </c>
      <c r="L30" s="138">
        <f t="shared" si="11"/>
        <v>6759</v>
      </c>
      <c r="N30" s="27"/>
    </row>
    <row r="31" spans="1:25" ht="12" customHeight="1">
      <c r="A31" s="1261">
        <v>2020</v>
      </c>
      <c r="B31" s="708">
        <v>6748</v>
      </c>
      <c r="C31" s="762">
        <v>840410.28830097569</v>
      </c>
      <c r="D31" s="762">
        <v>8977575.5740339998</v>
      </c>
      <c r="E31" s="708">
        <v>124.54212926807583</v>
      </c>
      <c r="F31" s="740">
        <v>1330.4053903429165</v>
      </c>
      <c r="G31" s="741">
        <v>9.6663112759971553E-2</v>
      </c>
      <c r="H31" s="667">
        <v>2.9295186689635706E-3</v>
      </c>
      <c r="I31" s="22"/>
      <c r="K31" s="141">
        <f t="shared" si="11"/>
        <v>2020</v>
      </c>
      <c r="L31" s="138">
        <f t="shared" si="11"/>
        <v>6748</v>
      </c>
      <c r="N31" s="27"/>
    </row>
    <row r="32" spans="1:25" ht="12" customHeight="1">
      <c r="A32" s="1263">
        <v>2021</v>
      </c>
      <c r="B32" s="714">
        <v>6487</v>
      </c>
      <c r="C32" s="764">
        <v>913967.04959776311</v>
      </c>
      <c r="D32" s="764">
        <v>9759423.3882999998</v>
      </c>
      <c r="E32" s="714">
        <v>140.89209952177634</v>
      </c>
      <c r="F32" s="742">
        <v>1504.4586693849237</v>
      </c>
      <c r="G32" s="743">
        <v>9.6882848910488345E-2</v>
      </c>
      <c r="H32" s="668">
        <v>8.7524822483425579E-2</v>
      </c>
      <c r="I32" s="22"/>
      <c r="K32" s="141">
        <f t="shared" si="11"/>
        <v>2021</v>
      </c>
      <c r="L32" s="138">
        <f t="shared" si="11"/>
        <v>6487</v>
      </c>
      <c r="N32" s="27"/>
    </row>
    <row r="33" spans="1:14" ht="12" customHeight="1">
      <c r="A33" s="1261">
        <v>2022</v>
      </c>
      <c r="B33" s="708">
        <v>6526</v>
      </c>
      <c r="C33" s="762">
        <v>739730.0722082525</v>
      </c>
      <c r="D33" s="762">
        <v>7995190.4833699986</v>
      </c>
      <c r="E33" s="708">
        <v>113.35122160714872</v>
      </c>
      <c r="F33" s="740">
        <v>1225.1287899739502</v>
      </c>
      <c r="G33" s="741">
        <v>9.8058507731536432E-2</v>
      </c>
      <c r="H33" s="667">
        <v>-0.19063813894187137</v>
      </c>
      <c r="I33" s="22"/>
      <c r="K33" s="141">
        <f t="shared" si="11"/>
        <v>2022</v>
      </c>
      <c r="L33" s="138">
        <f t="shared" si="11"/>
        <v>6526</v>
      </c>
      <c r="N33" s="27"/>
    </row>
    <row r="34" spans="1:14" ht="12" customHeight="1">
      <c r="A34" s="1263">
        <v>2023</v>
      </c>
      <c r="B34" s="714">
        <v>6291</v>
      </c>
      <c r="C34" s="764">
        <v>665733.47336373455</v>
      </c>
      <c r="D34" s="764">
        <v>7263661.1228099987</v>
      </c>
      <c r="E34" s="714">
        <v>105.82315583591394</v>
      </c>
      <c r="F34" s="742">
        <v>1154.6115280257509</v>
      </c>
      <c r="G34" s="743">
        <v>9.8502064437992753E-2</v>
      </c>
      <c r="H34" s="668">
        <v>-0.10003189220579106</v>
      </c>
      <c r="I34" s="22"/>
      <c r="K34" s="141">
        <f t="shared" si="11"/>
        <v>2023</v>
      </c>
      <c r="L34" s="138">
        <f t="shared" si="11"/>
        <v>6291</v>
      </c>
      <c r="N34" s="27"/>
    </row>
    <row r="35" spans="1:14" ht="12" customHeight="1">
      <c r="A35" s="1261">
        <v>2024</v>
      </c>
      <c r="B35" s="708">
        <v>6220</v>
      </c>
      <c r="C35" s="762">
        <v>673262.67077670502</v>
      </c>
      <c r="D35" s="762">
        <v>7343423.1673089992</v>
      </c>
      <c r="E35" s="708">
        <v>108.24158694159244</v>
      </c>
      <c r="F35" s="740">
        <v>1180.6146571236334</v>
      </c>
      <c r="G35" s="741">
        <v>9.9497085275736738E-2</v>
      </c>
      <c r="H35" s="667">
        <v>1.1309627222029097E-2</v>
      </c>
      <c r="I35" s="22"/>
      <c r="K35" s="141">
        <f t="shared" si="11"/>
        <v>2024</v>
      </c>
      <c r="L35" s="138">
        <f t="shared" si="11"/>
        <v>6220</v>
      </c>
      <c r="N35" s="27"/>
    </row>
    <row r="36" spans="1:14" ht="12" customHeight="1">
      <c r="A36" s="1263">
        <v>2025</v>
      </c>
      <c r="B36" s="714">
        <f>B25</f>
        <v>5830</v>
      </c>
      <c r="C36" s="764">
        <f t="shared" ref="C36:F36" si="12">C25</f>
        <v>712538.5245666299</v>
      </c>
      <c r="D36" s="764">
        <f t="shared" si="12"/>
        <v>7804583.5881529981</v>
      </c>
      <c r="E36" s="714">
        <f t="shared" si="12"/>
        <v>122.21930095482503</v>
      </c>
      <c r="F36" s="714">
        <f t="shared" si="12"/>
        <v>1338.6935828735845</v>
      </c>
      <c r="G36" s="743">
        <f>C36/'8.1'!C38</f>
        <v>9.8859476523523657E-2</v>
      </c>
      <c r="H36" s="668">
        <f>(C36-C35)/C35</f>
        <v>5.8336598024385559E-2</v>
      </c>
      <c r="I36" s="22"/>
      <c r="K36" s="141">
        <f t="shared" si="11"/>
        <v>2025</v>
      </c>
      <c r="L36" s="138">
        <f t="shared" si="11"/>
        <v>5830</v>
      </c>
      <c r="N36" s="27"/>
    </row>
    <row r="37" spans="1:14" ht="5.0999999999999996" customHeight="1">
      <c r="A37" s="271"/>
      <c r="C37" s="272"/>
      <c r="D37" s="273"/>
    </row>
    <row r="38" spans="1:14" ht="14.1" customHeight="1">
      <c r="A38" s="1405" t="s">
        <v>505</v>
      </c>
      <c r="C38" s="272"/>
      <c r="D38" s="273"/>
    </row>
    <row r="39" spans="1:14" ht="14.1" customHeight="1">
      <c r="C39" s="272"/>
      <c r="D39" s="273"/>
    </row>
    <row r="40" spans="1:14" ht="14.1" customHeight="1">
      <c r="C40" s="272"/>
      <c r="D40" s="141"/>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4"/>
    <mergeCell ref="J13:P14"/>
    <mergeCell ref="B4:B6"/>
    <mergeCell ref="C4:F4"/>
    <mergeCell ref="C5:D5"/>
    <mergeCell ref="E5:F5"/>
    <mergeCell ref="A3:H3"/>
    <mergeCell ref="G4:G6"/>
    <mergeCell ref="H4:H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2"/>
  <dimension ref="A1:Z61"/>
  <sheetViews>
    <sheetView showGridLines="0" zoomScaleNormal="100" zoomScaleSheetLayoutView="100" workbookViewId="0"/>
  </sheetViews>
  <sheetFormatPr defaultRowHeight="11.25"/>
  <cols>
    <col min="1" max="1" width="8.42578125" style="7" customWidth="1"/>
    <col min="2" max="8" width="9.7109375" style="7" customWidth="1"/>
    <col min="9" max="9" width="1.7109375" style="7" customWidth="1"/>
    <col min="10" max="10" width="7.5703125" style="7" customWidth="1"/>
    <col min="11" max="15" width="9.7109375" style="7" customWidth="1"/>
    <col min="16" max="16" width="9.5703125" style="7" customWidth="1"/>
    <col min="17" max="17" width="9.140625" style="7"/>
    <col min="18" max="18" width="9.140625" style="141"/>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6" ht="18">
      <c r="A1" s="549" t="s">
        <v>480</v>
      </c>
      <c r="B1" s="152"/>
      <c r="C1" s="152"/>
      <c r="D1" s="152"/>
      <c r="F1" s="168"/>
    </row>
    <row r="2" spans="1:26" ht="5.0999999999999996" customHeight="1">
      <c r="A2" s="484"/>
      <c r="B2" s="484"/>
      <c r="C2" s="484"/>
      <c r="D2" s="484"/>
      <c r="F2" s="168"/>
    </row>
    <row r="3" spans="1:26" ht="24" customHeight="1">
      <c r="A3" s="1646">
        <v>2022</v>
      </c>
      <c r="B3" s="1646"/>
      <c r="C3" s="1646"/>
      <c r="D3" s="1646"/>
      <c r="E3" s="1646"/>
      <c r="F3" s="1646"/>
      <c r="G3" s="1646"/>
      <c r="H3" s="1646"/>
      <c r="I3" s="276"/>
      <c r="J3" s="1732" t="s">
        <v>481</v>
      </c>
      <c r="K3" s="1732"/>
      <c r="L3" s="1732"/>
      <c r="M3" s="1732"/>
      <c r="N3" s="1732"/>
      <c r="O3" s="1732"/>
      <c r="P3" s="1732"/>
    </row>
    <row r="4" spans="1:26" ht="29.25" customHeight="1">
      <c r="A4" s="1727" t="str">
        <f>'6.1'!A6</f>
        <v>Období</v>
      </c>
      <c r="B4" s="1552" t="s">
        <v>240</v>
      </c>
      <c r="C4" s="1724" t="s">
        <v>250</v>
      </c>
      <c r="D4" s="1724"/>
      <c r="E4" s="1724"/>
      <c r="F4" s="1724"/>
      <c r="G4" s="1552" t="s">
        <v>248</v>
      </c>
      <c r="H4" s="1552" t="s">
        <v>243</v>
      </c>
      <c r="I4" s="277"/>
      <c r="J4" s="277"/>
      <c r="K4" s="277"/>
      <c r="L4" s="277"/>
      <c r="M4" s="277"/>
      <c r="N4" s="277"/>
      <c r="O4" s="277"/>
    </row>
    <row r="5" spans="1:26" ht="26.25" customHeight="1">
      <c r="A5" s="1728"/>
      <c r="B5" s="1553"/>
      <c r="C5" s="1725" t="s">
        <v>244</v>
      </c>
      <c r="D5" s="1725"/>
      <c r="E5" s="1561" t="s">
        <v>245</v>
      </c>
      <c r="F5" s="1561"/>
      <c r="G5" s="1553"/>
      <c r="H5" s="1553"/>
      <c r="I5" s="277"/>
      <c r="J5" s="277"/>
      <c r="K5" s="277"/>
      <c r="L5" s="277"/>
      <c r="M5" s="277"/>
      <c r="N5" s="277"/>
      <c r="O5" s="277"/>
    </row>
    <row r="6" spans="1:26" ht="14.1" customHeight="1">
      <c r="A6" s="1655"/>
      <c r="B6" s="1723"/>
      <c r="C6" s="707" t="s">
        <v>236</v>
      </c>
      <c r="D6" s="707" t="s">
        <v>142</v>
      </c>
      <c r="E6" s="707" t="s">
        <v>236</v>
      </c>
      <c r="F6" s="707" t="s">
        <v>142</v>
      </c>
      <c r="G6" s="1723"/>
      <c r="H6" s="1723"/>
      <c r="I6" s="168"/>
      <c r="J6" s="168"/>
      <c r="K6" s="168"/>
      <c r="L6" s="168"/>
      <c r="M6" s="168"/>
      <c r="N6" s="168"/>
      <c r="O6" s="168"/>
      <c r="R6" s="138">
        <f>'8.1'!R8</f>
        <v>2024</v>
      </c>
    </row>
    <row r="7" spans="1:26" ht="13.5" customHeight="1">
      <c r="A7" s="1265" t="str">
        <f>'6.1'!A9</f>
        <v>leden</v>
      </c>
      <c r="B7" s="726">
        <v>200998</v>
      </c>
      <c r="C7" s="1128">
        <v>183337.391884115</v>
      </c>
      <c r="D7" s="1128">
        <v>1993838.302713562</v>
      </c>
      <c r="E7" s="747">
        <f>C7/B7</f>
        <v>0.91213540375583335</v>
      </c>
      <c r="F7" s="748">
        <f>D7/B7</f>
        <v>9.9196922492440827</v>
      </c>
      <c r="G7" s="728">
        <f>C7/'8.1'!C9</f>
        <v>0.17558981678495642</v>
      </c>
      <c r="H7" s="631">
        <f>(C7-R7)/R7</f>
        <v>-4.8814153502179998E-2</v>
      </c>
      <c r="I7" s="22"/>
      <c r="J7" s="22"/>
      <c r="K7" s="22"/>
      <c r="L7" s="22"/>
      <c r="M7" s="22"/>
      <c r="N7" s="22"/>
      <c r="O7" s="22"/>
      <c r="R7" s="138">
        <v>192746.13111533003</v>
      </c>
      <c r="U7" s="27"/>
    </row>
    <row r="8" spans="1:26" ht="13.5" customHeight="1">
      <c r="A8" s="1266" t="str">
        <f>'6.1'!A10</f>
        <v>únor</v>
      </c>
      <c r="B8" s="729">
        <v>200954</v>
      </c>
      <c r="C8" s="1129">
        <v>171810.32021044297</v>
      </c>
      <c r="D8" s="1129">
        <v>1864594.9510472051</v>
      </c>
      <c r="E8" s="749">
        <f t="shared" ref="E8:E25" si="0">C8/B8</f>
        <v>0.854973378038969</v>
      </c>
      <c r="F8" s="750">
        <f t="shared" ref="F8:F25" si="1">D8/B8</f>
        <v>9.2787152833345203</v>
      </c>
      <c r="G8" s="731">
        <f>C8/'8.1'!C10</f>
        <v>0.17860856089941415</v>
      </c>
      <c r="H8" s="654">
        <f t="shared" ref="H8:H25" si="2">(C8-R8)/R8</f>
        <v>0.44575484013473016</v>
      </c>
      <c r="I8" s="22"/>
      <c r="J8" s="22"/>
      <c r="K8" s="22"/>
      <c r="L8" s="22"/>
      <c r="M8" s="22"/>
      <c r="N8" s="22"/>
      <c r="O8" s="22"/>
      <c r="R8" s="138">
        <v>118837.797004665</v>
      </c>
      <c r="U8" s="27"/>
    </row>
    <row r="9" spans="1:26" ht="13.5" customHeight="1">
      <c r="A9" s="1267" t="str">
        <f>'6.1'!A11</f>
        <v>březen</v>
      </c>
      <c r="B9" s="732">
        <v>201351</v>
      </c>
      <c r="C9" s="966">
        <v>121028.73432769399</v>
      </c>
      <c r="D9" s="966">
        <v>1320246.464257675</v>
      </c>
      <c r="E9" s="751">
        <f t="shared" si="0"/>
        <v>0.60108335358500331</v>
      </c>
      <c r="F9" s="752">
        <f t="shared" si="1"/>
        <v>6.5569401903028792</v>
      </c>
      <c r="G9" s="734">
        <f>C9/'8.1'!C11</f>
        <v>0.16115774971944719</v>
      </c>
      <c r="H9" s="637">
        <f>(C9-R9)/R9</f>
        <v>0.16270534669221576</v>
      </c>
      <c r="I9" s="22"/>
      <c r="J9" s="22"/>
      <c r="K9" s="22"/>
      <c r="L9" s="22"/>
      <c r="M9" s="22"/>
      <c r="N9" s="22"/>
      <c r="O9" s="22"/>
      <c r="R9" s="1378">
        <v>104092.35209247901</v>
      </c>
      <c r="U9" s="27"/>
      <c r="Z9" s="27"/>
    </row>
    <row r="10" spans="1:26" ht="13.5" customHeight="1">
      <c r="A10" s="1265" t="str">
        <f>'6.1'!A12</f>
        <v>duben</v>
      </c>
      <c r="B10" s="726">
        <v>201038</v>
      </c>
      <c r="C10" s="1128">
        <v>63548.190045904004</v>
      </c>
      <c r="D10" s="1128">
        <v>696195.36897560209</v>
      </c>
      <c r="E10" s="747">
        <f t="shared" si="0"/>
        <v>0.3161003892095226</v>
      </c>
      <c r="F10" s="748">
        <f t="shared" si="1"/>
        <v>3.463003854871229</v>
      </c>
      <c r="G10" s="728">
        <f>C10/'8.1'!C12</f>
        <v>0.12636392822841117</v>
      </c>
      <c r="H10" s="631">
        <f t="shared" si="2"/>
        <v>-1.2070052778845807E-2</v>
      </c>
      <c r="I10" s="22"/>
      <c r="J10" s="22"/>
      <c r="K10" s="22"/>
      <c r="L10" s="22"/>
      <c r="M10" s="22"/>
      <c r="N10" s="22"/>
      <c r="O10" s="22"/>
      <c r="R10" s="1378">
        <v>64324.591257357999</v>
      </c>
      <c r="U10" s="27"/>
    </row>
    <row r="11" spans="1:26" ht="13.5" customHeight="1">
      <c r="A11" s="1266" t="str">
        <f>'6.1'!A13</f>
        <v>květen</v>
      </c>
      <c r="B11" s="729">
        <v>200964</v>
      </c>
      <c r="C11" s="1129">
        <v>45318.641839468</v>
      </c>
      <c r="D11" s="1129">
        <v>497315.842061723</v>
      </c>
      <c r="E11" s="749">
        <f t="shared" si="0"/>
        <v>0.2255062689808523</v>
      </c>
      <c r="F11" s="750">
        <f t="shared" si="1"/>
        <v>2.4746513906058945</v>
      </c>
      <c r="G11" s="731">
        <f>C11/'8.1'!C13</f>
        <v>0.10929533297529309</v>
      </c>
      <c r="H11" s="654">
        <f t="shared" si="2"/>
        <v>0.79906708972647289</v>
      </c>
      <c r="I11" s="22"/>
      <c r="J11" s="22"/>
      <c r="K11" s="22"/>
      <c r="L11" s="22"/>
      <c r="M11" s="22"/>
      <c r="N11" s="22"/>
      <c r="O11" s="22"/>
      <c r="R11" s="1378">
        <v>25190.078846008</v>
      </c>
      <c r="U11" s="27"/>
    </row>
    <row r="12" spans="1:26" ht="13.5" customHeight="1">
      <c r="A12" s="1267" t="str">
        <f>'6.1'!A14</f>
        <v>červen</v>
      </c>
      <c r="B12" s="732">
        <v>200948</v>
      </c>
      <c r="C12" s="966">
        <v>16597.908264782003</v>
      </c>
      <c r="D12" s="966">
        <v>181694.76317589302</v>
      </c>
      <c r="E12" s="751">
        <f t="shared" si="0"/>
        <v>8.2598026677458858E-2</v>
      </c>
      <c r="F12" s="752">
        <f t="shared" si="1"/>
        <v>0.90418796492571718</v>
      </c>
      <c r="G12" s="734">
        <f>C12/'8.1'!C14</f>
        <v>5.5435531482083619E-2</v>
      </c>
      <c r="H12" s="637">
        <f t="shared" si="2"/>
        <v>-9.3739312231106722E-2</v>
      </c>
      <c r="I12" s="22"/>
      <c r="J12" s="22"/>
      <c r="K12" s="22"/>
      <c r="L12" s="22"/>
      <c r="M12" s="22"/>
      <c r="N12" s="22"/>
      <c r="O12" s="22"/>
      <c r="R12" s="1378">
        <v>18314.717264900999</v>
      </c>
      <c r="U12" s="27"/>
    </row>
    <row r="13" spans="1:26" ht="13.5" customHeight="1">
      <c r="A13" s="1266" t="str">
        <f>'6.1'!A15</f>
        <v>červenec</v>
      </c>
      <c r="B13" s="729">
        <v>200923</v>
      </c>
      <c r="C13" s="1129">
        <v>15744.621926366999</v>
      </c>
      <c r="D13" s="1129">
        <v>172840.54207758201</v>
      </c>
      <c r="E13" s="749">
        <f t="shared" si="0"/>
        <v>7.8361471441134159E-2</v>
      </c>
      <c r="F13" s="750">
        <f t="shared" si="1"/>
        <v>0.8602327363098401</v>
      </c>
      <c r="G13" s="731">
        <f>C13/'8.1'!C15</f>
        <v>5.3390594551460474E-2</v>
      </c>
      <c r="H13" s="654">
        <f t="shared" si="2"/>
        <v>8.0858827505332201E-2</v>
      </c>
      <c r="I13" s="22"/>
      <c r="J13" s="1733" t="s">
        <v>482</v>
      </c>
      <c r="K13" s="1733"/>
      <c r="L13" s="1733"/>
      <c r="M13" s="1733"/>
      <c r="N13" s="1733"/>
      <c r="O13" s="1733"/>
      <c r="P13" s="1733"/>
      <c r="R13" s="1378">
        <v>14566.769984852001</v>
      </c>
      <c r="U13" s="27"/>
    </row>
    <row r="14" spans="1:26" ht="13.5" customHeight="1">
      <c r="A14" s="1266" t="str">
        <f>'6.1'!A16</f>
        <v>srpen</v>
      </c>
      <c r="B14" s="729">
        <v>200749</v>
      </c>
      <c r="C14" s="1129">
        <v>16681.725287891</v>
      </c>
      <c r="D14" s="1129">
        <v>183753.94707937702</v>
      </c>
      <c r="E14" s="749">
        <f t="shared" si="0"/>
        <v>8.3097426576924413E-2</v>
      </c>
      <c r="F14" s="750">
        <f t="shared" si="1"/>
        <v>0.9153417804291778</v>
      </c>
      <c r="G14" s="731">
        <f>C14/'8.1'!C16</f>
        <v>6.214850637981062E-2</v>
      </c>
      <c r="H14" s="654">
        <f t="shared" si="2"/>
        <v>0.13311021649554333</v>
      </c>
      <c r="I14" s="22"/>
      <c r="J14" s="1733"/>
      <c r="K14" s="1733"/>
      <c r="L14" s="1733"/>
      <c r="M14" s="1733"/>
      <c r="N14" s="1733"/>
      <c r="O14" s="1733"/>
      <c r="P14" s="1733"/>
      <c r="R14" s="1378">
        <v>14722.067672714</v>
      </c>
      <c r="U14" s="27"/>
    </row>
    <row r="15" spans="1:26" ht="13.5" customHeight="1">
      <c r="A15" s="1266" t="str">
        <f>'6.1'!A17</f>
        <v>září</v>
      </c>
      <c r="B15" s="729">
        <v>200659</v>
      </c>
      <c r="C15" s="1129">
        <v>27102.916341314005</v>
      </c>
      <c r="D15" s="1129">
        <v>299666.10264936596</v>
      </c>
      <c r="E15" s="749">
        <f t="shared" si="0"/>
        <v>0.13506952761308491</v>
      </c>
      <c r="F15" s="750">
        <f t="shared" si="1"/>
        <v>1.4934097281924357</v>
      </c>
      <c r="G15" s="731">
        <f>C15/'8.1'!C17</f>
        <v>8.4626441734479488E-2</v>
      </c>
      <c r="H15" s="654">
        <f t="shared" si="2"/>
        <v>-2.6854778140815438E-2</v>
      </c>
      <c r="I15" s="22"/>
      <c r="J15" s="22"/>
      <c r="K15" s="274">
        <f>A27</f>
        <v>2016</v>
      </c>
      <c r="L15" s="274">
        <f>C27</f>
        <v>1152681.5890783148</v>
      </c>
      <c r="M15" s="275"/>
      <c r="N15" s="275"/>
      <c r="O15" s="275"/>
      <c r="R15" s="1378">
        <v>27850.844593918002</v>
      </c>
      <c r="U15" s="27"/>
    </row>
    <row r="16" spans="1:26" ht="13.5" customHeight="1">
      <c r="A16" s="1265" t="str">
        <f>'6.1'!A18</f>
        <v>říjen</v>
      </c>
      <c r="B16" s="726">
        <v>200659</v>
      </c>
      <c r="C16" s="1128">
        <v>90247.327033770009</v>
      </c>
      <c r="D16" s="1128">
        <v>997599.7029092249</v>
      </c>
      <c r="E16" s="747">
        <f t="shared" si="0"/>
        <v>0.44975469345391939</v>
      </c>
      <c r="F16" s="748">
        <f t="shared" si="1"/>
        <v>4.9716170364111498</v>
      </c>
      <c r="G16" s="728">
        <f>C16/'8.1'!C18</f>
        <v>0.14904848813734853</v>
      </c>
      <c r="H16" s="631">
        <f t="shared" si="2"/>
        <v>0.1863078853172262</v>
      </c>
      <c r="I16" s="22"/>
      <c r="J16" s="22"/>
      <c r="K16" s="274">
        <f t="shared" ref="K16:K24" si="3">A28</f>
        <v>2017</v>
      </c>
      <c r="L16" s="274">
        <f t="shared" ref="L16:L24" si="4">C28</f>
        <v>1238757.2516670562</v>
      </c>
      <c r="M16" s="275"/>
      <c r="N16" s="275"/>
      <c r="O16" s="275"/>
      <c r="R16" s="1378">
        <v>76074.118827623999</v>
      </c>
      <c r="U16" s="27"/>
    </row>
    <row r="17" spans="1:21" ht="13.5" customHeight="1">
      <c r="A17" s="1266" t="str">
        <f>'6.1'!A19</f>
        <v>listopad</v>
      </c>
      <c r="B17" s="729">
        <v>200695</v>
      </c>
      <c r="C17" s="1129">
        <v>141065.28892199701</v>
      </c>
      <c r="D17" s="1129">
        <v>1553315.8746684389</v>
      </c>
      <c r="E17" s="749">
        <f t="shared" si="0"/>
        <v>0.7028839229776378</v>
      </c>
      <c r="F17" s="750">
        <f t="shared" si="1"/>
        <v>7.7396839715410897</v>
      </c>
      <c r="G17" s="731">
        <f>C17/'8.1'!C19</f>
        <v>0.1750036209514001</v>
      </c>
      <c r="H17" s="654">
        <f t="shared" si="2"/>
        <v>-9.8278077585430643E-3</v>
      </c>
      <c r="I17" s="22"/>
      <c r="J17" s="22"/>
      <c r="K17" s="274">
        <f t="shared" si="3"/>
        <v>2018</v>
      </c>
      <c r="L17" s="274">
        <f t="shared" si="4"/>
        <v>1117915.2635170002</v>
      </c>
      <c r="M17" s="275"/>
      <c r="N17" s="275"/>
      <c r="O17" s="275"/>
      <c r="R17" s="1378">
        <v>142465.411599438</v>
      </c>
      <c r="U17" s="27"/>
    </row>
    <row r="18" spans="1:21" ht="13.5" customHeight="1">
      <c r="A18" s="1267" t="str">
        <f>'6.1'!A20</f>
        <v>prosinec</v>
      </c>
      <c r="B18" s="732">
        <v>200740</v>
      </c>
      <c r="C18" s="966">
        <v>170702.11173717413</v>
      </c>
      <c r="D18" s="966">
        <v>1874702.2164833518</v>
      </c>
      <c r="E18" s="751">
        <f t="shared" si="0"/>
        <v>0.85036421110478289</v>
      </c>
      <c r="F18" s="752">
        <f t="shared" si="1"/>
        <v>9.3389569417323486</v>
      </c>
      <c r="G18" s="734">
        <f>C18/'8.1'!C20</f>
        <v>0.18189910708080989</v>
      </c>
      <c r="H18" s="637">
        <f t="shared" si="2"/>
        <v>-1.3521019953717498E-2</v>
      </c>
      <c r="I18" s="22"/>
      <c r="J18" s="22"/>
      <c r="K18" s="274">
        <f t="shared" si="3"/>
        <v>2019</v>
      </c>
      <c r="L18" s="274">
        <f t="shared" si="4"/>
        <v>1201475.0959205984</v>
      </c>
      <c r="M18" s="275"/>
      <c r="N18" s="275"/>
      <c r="O18" s="275"/>
      <c r="R18" s="1378">
        <v>173041.813551025</v>
      </c>
      <c r="U18" s="27"/>
    </row>
    <row r="19" spans="1:21" ht="13.5" customHeight="1">
      <c r="A19" s="1266" t="str">
        <f>'6.1'!A21</f>
        <v>I. čtvrtletí</v>
      </c>
      <c r="B19" s="729">
        <f>B9</f>
        <v>201351</v>
      </c>
      <c r="C19" s="1129">
        <f t="shared" ref="C19:D19" si="5">SUM(C7:C9)</f>
        <v>476176.44642225193</v>
      </c>
      <c r="D19" s="1129">
        <f t="shared" si="5"/>
        <v>5178679.7180184424</v>
      </c>
      <c r="E19" s="749">
        <f t="shared" si="0"/>
        <v>2.3649072834118128</v>
      </c>
      <c r="F19" s="750">
        <f t="shared" si="1"/>
        <v>25.719662271448577</v>
      </c>
      <c r="G19" s="731">
        <f>C19/'8.1'!C21</f>
        <v>0.1727119022597888</v>
      </c>
      <c r="H19" s="654">
        <f t="shared" si="2"/>
        <v>0.14554635202868216</v>
      </c>
      <c r="I19" s="22"/>
      <c r="J19" s="22"/>
      <c r="K19" s="274">
        <f t="shared" si="3"/>
        <v>2020</v>
      </c>
      <c r="L19" s="274">
        <f t="shared" si="4"/>
        <v>1197728.8742469333</v>
      </c>
      <c r="M19" s="275"/>
      <c r="N19" s="275"/>
      <c r="O19" s="275"/>
      <c r="R19" s="1378">
        <v>415676.28021247406</v>
      </c>
    </row>
    <row r="20" spans="1:21" ht="13.5" customHeight="1">
      <c r="A20" s="1266" t="str">
        <f>'6.1'!A22</f>
        <v>II. čtvrtletí</v>
      </c>
      <c r="B20" s="729">
        <f>B12</f>
        <v>200948</v>
      </c>
      <c r="C20" s="1129">
        <f t="shared" ref="C20:D20" si="6">SUM(C10:C12)</f>
        <v>125464.740150154</v>
      </c>
      <c r="D20" s="1129">
        <f t="shared" si="6"/>
        <v>1375205.9742132183</v>
      </c>
      <c r="E20" s="749">
        <f t="shared" si="0"/>
        <v>0.62436421437463419</v>
      </c>
      <c r="F20" s="750">
        <f t="shared" si="1"/>
        <v>6.8435912485479742</v>
      </c>
      <c r="G20" s="731">
        <f>C20/'8.1'!C22</f>
        <v>0.10309758717958969</v>
      </c>
      <c r="H20" s="654">
        <f t="shared" si="2"/>
        <v>0.16354866898814355</v>
      </c>
      <c r="I20" s="22"/>
      <c r="J20" s="22"/>
      <c r="K20" s="274">
        <f t="shared" si="3"/>
        <v>2021</v>
      </c>
      <c r="L20" s="274">
        <f t="shared" si="4"/>
        <v>1309687.2651824956</v>
      </c>
      <c r="M20" s="275"/>
      <c r="N20" s="275"/>
      <c r="O20" s="275"/>
      <c r="R20" s="1378">
        <v>107829.38736826699</v>
      </c>
    </row>
    <row r="21" spans="1:21" ht="13.5" customHeight="1">
      <c r="A21" s="1266" t="str">
        <f>'6.1'!A23</f>
        <v>III. čtvrtletí</v>
      </c>
      <c r="B21" s="729">
        <f>B15</f>
        <v>200659</v>
      </c>
      <c r="C21" s="1129">
        <f t="shared" ref="C21:D21" si="7">SUM(C13:C15)</f>
        <v>59529.263555572004</v>
      </c>
      <c r="D21" s="1129">
        <f t="shared" si="7"/>
        <v>656260.5918063249</v>
      </c>
      <c r="E21" s="749">
        <f t="shared" si="0"/>
        <v>0.29666879410129626</v>
      </c>
      <c r="F21" s="750">
        <f t="shared" si="1"/>
        <v>3.2705265739703919</v>
      </c>
      <c r="G21" s="731">
        <f>C21/'8.1'!C23</f>
        <v>6.7372992743601701E-2</v>
      </c>
      <c r="H21" s="654">
        <f t="shared" si="2"/>
        <v>4.1819996365589536E-2</v>
      </c>
      <c r="I21" s="22"/>
      <c r="J21" s="22"/>
      <c r="K21" s="274">
        <f t="shared" si="3"/>
        <v>2022</v>
      </c>
      <c r="L21" s="274">
        <f t="shared" si="4"/>
        <v>1077486.8795721275</v>
      </c>
      <c r="M21" s="275"/>
      <c r="N21" s="275"/>
      <c r="O21" s="275"/>
      <c r="R21" s="1378">
        <v>57139.682251484002</v>
      </c>
    </row>
    <row r="22" spans="1:21" ht="13.5" customHeight="1">
      <c r="A22" s="1266" t="str">
        <f>'6.1'!A24</f>
        <v>IV. čtvrtletí</v>
      </c>
      <c r="B22" s="729">
        <f>B18</f>
        <v>200740</v>
      </c>
      <c r="C22" s="1129">
        <f t="shared" ref="C22:D22" si="8">SUM(C16:C18)</f>
        <v>402014.72769294115</v>
      </c>
      <c r="D22" s="1129">
        <f t="shared" si="8"/>
        <v>4425617.7940610154</v>
      </c>
      <c r="E22" s="749">
        <f t="shared" si="0"/>
        <v>2.0026637824695683</v>
      </c>
      <c r="F22" s="750">
        <f t="shared" si="1"/>
        <v>22.046516857930733</v>
      </c>
      <c r="G22" s="731">
        <f>C22/'8.1'!C24</f>
        <v>0.17106978181905771</v>
      </c>
      <c r="H22" s="654">
        <f t="shared" si="2"/>
        <v>2.6644230822799337E-2</v>
      </c>
      <c r="I22" s="22"/>
      <c r="J22" s="22"/>
      <c r="K22" s="274">
        <f t="shared" si="3"/>
        <v>2023</v>
      </c>
      <c r="L22" s="274">
        <f t="shared" si="4"/>
        <v>974837.89383030054</v>
      </c>
      <c r="M22" s="275"/>
      <c r="N22" s="275"/>
      <c r="O22" s="275"/>
      <c r="R22" s="1378">
        <v>391581.34397808701</v>
      </c>
    </row>
    <row r="23" spans="1:21" ht="13.5" customHeight="1">
      <c r="A23" s="1265" t="str">
        <f>'6.1'!A25</f>
        <v>I. pololetí</v>
      </c>
      <c r="B23" s="726">
        <f>B12</f>
        <v>200948</v>
      </c>
      <c r="C23" s="1128">
        <f t="shared" ref="C23:D23" si="9">SUM(C7:C12)</f>
        <v>601641.18657240598</v>
      </c>
      <c r="D23" s="1128">
        <f t="shared" si="9"/>
        <v>6553885.6922316598</v>
      </c>
      <c r="E23" s="747">
        <f t="shared" si="0"/>
        <v>2.9940143050560639</v>
      </c>
      <c r="F23" s="748">
        <f t="shared" si="1"/>
        <v>32.614834147300094</v>
      </c>
      <c r="G23" s="728">
        <f>C23/'8.1'!C25</f>
        <v>0.15139406959981497</v>
      </c>
      <c r="H23" s="631">
        <f t="shared" si="2"/>
        <v>0.14925438983831829</v>
      </c>
      <c r="I23" s="22"/>
      <c r="J23" s="22"/>
      <c r="K23" s="274">
        <f t="shared" si="3"/>
        <v>2024</v>
      </c>
      <c r="L23" s="274">
        <f t="shared" si="4"/>
        <v>972226.69381031208</v>
      </c>
      <c r="M23" s="275"/>
      <c r="N23" s="275"/>
      <c r="O23" s="275"/>
      <c r="R23" s="1378">
        <v>523505.66758074099</v>
      </c>
    </row>
    <row r="24" spans="1:21" ht="13.5" customHeight="1">
      <c r="A24" s="1267" t="str">
        <f>'6.1'!A26</f>
        <v>II. pololetí</v>
      </c>
      <c r="B24" s="732">
        <f>B18</f>
        <v>200740</v>
      </c>
      <c r="C24" s="966">
        <f t="shared" ref="C24:D24" si="10">SUM(C13:C18)</f>
        <v>461543.99124851311</v>
      </c>
      <c r="D24" s="966">
        <f t="shared" si="10"/>
        <v>5081878.3858673405</v>
      </c>
      <c r="E24" s="751">
        <f t="shared" si="0"/>
        <v>2.2992128686286395</v>
      </c>
      <c r="F24" s="752">
        <f t="shared" si="1"/>
        <v>25.315723751456314</v>
      </c>
      <c r="G24" s="734">
        <f>C24/'8.1'!C26</f>
        <v>0.14273459256430385</v>
      </c>
      <c r="H24" s="637">
        <f t="shared" si="2"/>
        <v>2.8576697478806704E-2</v>
      </c>
      <c r="I24" s="22"/>
      <c r="J24" s="22"/>
      <c r="K24" s="274">
        <f t="shared" si="3"/>
        <v>2025</v>
      </c>
      <c r="L24" s="274">
        <f t="shared" si="4"/>
        <v>1063185.1778209193</v>
      </c>
      <c r="M24" s="275"/>
      <c r="N24" s="275"/>
      <c r="O24" s="275"/>
      <c r="R24" s="1378">
        <v>448721.02622957097</v>
      </c>
    </row>
    <row r="25" spans="1:21" ht="13.5" customHeight="1">
      <c r="A25" s="1264" t="str">
        <f>'6.1'!A27</f>
        <v>rok</v>
      </c>
      <c r="B25" s="717">
        <f>B18</f>
        <v>200740</v>
      </c>
      <c r="C25" s="1130">
        <f t="shared" ref="C25:D25" si="11">SUM(C7:C18)</f>
        <v>1063185.1778209193</v>
      </c>
      <c r="D25" s="1130">
        <f t="shared" si="11"/>
        <v>11635764.078099001</v>
      </c>
      <c r="E25" s="718">
        <f t="shared" si="0"/>
        <v>5.2963294700653547</v>
      </c>
      <c r="F25" s="719">
        <f t="shared" si="1"/>
        <v>57.964352287032987</v>
      </c>
      <c r="G25" s="736">
        <f>C25/'8.1'!C27</f>
        <v>0.14750911916078016</v>
      </c>
      <c r="H25" s="633">
        <f t="shared" si="2"/>
        <v>9.3556867538913555E-2</v>
      </c>
      <c r="I25" s="22"/>
      <c r="J25" s="1731" t="s">
        <v>483</v>
      </c>
      <c r="K25" s="1731"/>
      <c r="L25" s="1731"/>
      <c r="M25" s="1731"/>
      <c r="N25" s="1731"/>
      <c r="O25" s="1731"/>
      <c r="P25" s="1731"/>
      <c r="R25" s="1378">
        <v>972226.69381031208</v>
      </c>
    </row>
    <row r="26" spans="1:21" ht="12" customHeight="1">
      <c r="A26" s="143"/>
      <c r="B26" s="143"/>
      <c r="C26" s="720"/>
      <c r="D26" s="720"/>
      <c r="E26" s="721"/>
      <c r="F26" s="722"/>
      <c r="G26" s="744"/>
      <c r="H26" s="753"/>
      <c r="K26" s="141"/>
      <c r="L26" s="102" t="str">
        <f>B4</f>
        <v>Počet zákazníků ke konci období</v>
      </c>
      <c r="R26" s="890"/>
    </row>
    <row r="27" spans="1:21" ht="12" customHeight="1">
      <c r="A27" s="1261">
        <v>2016</v>
      </c>
      <c r="B27" s="708">
        <v>199995</v>
      </c>
      <c r="C27" s="762">
        <v>1152681.5890783148</v>
      </c>
      <c r="D27" s="762">
        <v>12316757.98453786</v>
      </c>
      <c r="E27" s="709">
        <v>5.7635520341924291</v>
      </c>
      <c r="F27" s="710">
        <v>61.585329555928197</v>
      </c>
      <c r="G27" s="741">
        <v>0.13517255002552434</v>
      </c>
      <c r="H27" s="667">
        <v>9.0353220591320851E-2</v>
      </c>
      <c r="I27" s="22"/>
      <c r="K27" s="141">
        <f>A27</f>
        <v>2016</v>
      </c>
      <c r="L27" s="138">
        <f>B27</f>
        <v>199995</v>
      </c>
      <c r="N27" s="27"/>
      <c r="R27" s="890"/>
    </row>
    <row r="28" spans="1:21" ht="12" customHeight="1">
      <c r="A28" s="1263">
        <v>2017</v>
      </c>
      <c r="B28" s="714">
        <v>203138</v>
      </c>
      <c r="C28" s="764">
        <v>1238757.2516670562</v>
      </c>
      <c r="D28" s="764">
        <v>13218065.533287004</v>
      </c>
      <c r="E28" s="715">
        <v>6.0981069601308286</v>
      </c>
      <c r="F28" s="716">
        <v>65.069388953750675</v>
      </c>
      <c r="G28" s="743">
        <v>0.14526646227110832</v>
      </c>
      <c r="H28" s="668">
        <v>7.4674275536549137E-2</v>
      </c>
      <c r="I28" s="22"/>
      <c r="K28" s="141">
        <f t="shared" ref="K28:L36" si="12">A28</f>
        <v>2017</v>
      </c>
      <c r="L28" s="138">
        <f t="shared" si="12"/>
        <v>203138</v>
      </c>
      <c r="N28" s="27"/>
    </row>
    <row r="29" spans="1:21" ht="12" customHeight="1">
      <c r="A29" s="1262">
        <v>2018</v>
      </c>
      <c r="B29" s="711">
        <v>205693</v>
      </c>
      <c r="C29" s="763">
        <v>1117915.2635170002</v>
      </c>
      <c r="D29" s="763">
        <v>11925785.895784821</v>
      </c>
      <c r="E29" s="712">
        <v>5.4348726671155569</v>
      </c>
      <c r="F29" s="713">
        <v>57.978569498159011</v>
      </c>
      <c r="G29" s="744">
        <v>0.13052698507993993</v>
      </c>
      <c r="H29" s="666">
        <v>-9.7550983445249678E-2</v>
      </c>
      <c r="I29" s="22"/>
      <c r="K29" s="141">
        <f t="shared" si="12"/>
        <v>2018</v>
      </c>
      <c r="L29" s="138">
        <f t="shared" si="12"/>
        <v>205693</v>
      </c>
      <c r="N29" s="27"/>
    </row>
    <row r="30" spans="1:21" ht="12" customHeight="1">
      <c r="A30" s="1262">
        <v>2019</v>
      </c>
      <c r="B30" s="711">
        <v>206267</v>
      </c>
      <c r="C30" s="763">
        <v>1201475.0959205984</v>
      </c>
      <c r="D30" s="763">
        <v>12826305.476369996</v>
      </c>
      <c r="E30" s="712">
        <v>5.8248536892503324</v>
      </c>
      <c r="F30" s="713">
        <v>62.183022375707196</v>
      </c>
      <c r="G30" s="744">
        <v>0.14028337123313861</v>
      </c>
      <c r="H30" s="666">
        <v>7.4746123548502227E-2</v>
      </c>
      <c r="I30" s="22"/>
      <c r="K30" s="141">
        <f t="shared" si="12"/>
        <v>2019</v>
      </c>
      <c r="L30" s="138">
        <f t="shared" si="12"/>
        <v>206267</v>
      </c>
      <c r="N30" s="27"/>
    </row>
    <row r="31" spans="1:21" ht="12" customHeight="1">
      <c r="A31" s="1261">
        <v>2020</v>
      </c>
      <c r="B31" s="708">
        <v>206659</v>
      </c>
      <c r="C31" s="762">
        <v>1197728.8742469333</v>
      </c>
      <c r="D31" s="762">
        <v>12792266.307976004</v>
      </c>
      <c r="E31" s="709">
        <v>5.7956772956751621</v>
      </c>
      <c r="F31" s="710">
        <v>61.900359084172493</v>
      </c>
      <c r="G31" s="741">
        <v>0.13776152295953595</v>
      </c>
      <c r="H31" s="667">
        <v>-3.1180185809799575E-3</v>
      </c>
      <c r="I31" s="22"/>
      <c r="K31" s="141">
        <f t="shared" si="12"/>
        <v>2020</v>
      </c>
      <c r="L31" s="138">
        <f t="shared" si="12"/>
        <v>206659</v>
      </c>
      <c r="N31" s="27"/>
    </row>
    <row r="32" spans="1:21" ht="12" customHeight="1">
      <c r="A32" s="1263">
        <v>2021</v>
      </c>
      <c r="B32" s="714">
        <v>207199</v>
      </c>
      <c r="C32" s="764">
        <v>1309687.2651824956</v>
      </c>
      <c r="D32" s="764">
        <v>13986121.718220001</v>
      </c>
      <c r="E32" s="715">
        <v>6.3209149908179842</v>
      </c>
      <c r="F32" s="716">
        <v>67.500913219754921</v>
      </c>
      <c r="G32" s="743">
        <v>0.13883020562777296</v>
      </c>
      <c r="H32" s="668">
        <v>9.3475571427595133E-2</v>
      </c>
      <c r="I32" s="22"/>
      <c r="K32" s="141">
        <f t="shared" si="12"/>
        <v>2021</v>
      </c>
      <c r="L32" s="138">
        <f t="shared" si="12"/>
        <v>207199</v>
      </c>
      <c r="N32" s="27"/>
    </row>
    <row r="33" spans="1:14" ht="12" customHeight="1">
      <c r="A33" s="1262">
        <v>2022</v>
      </c>
      <c r="B33" s="711">
        <v>203698</v>
      </c>
      <c r="C33" s="763">
        <v>1077486.8795721275</v>
      </c>
      <c r="D33" s="763">
        <v>11638499.771400001</v>
      </c>
      <c r="E33" s="712">
        <v>5.2896291547885959</v>
      </c>
      <c r="F33" s="713">
        <v>57.136053232726887</v>
      </c>
      <c r="G33" s="744">
        <v>0.14283149959787966</v>
      </c>
      <c r="H33" s="666">
        <v>-0.17729452807805429</v>
      </c>
      <c r="I33" s="22"/>
      <c r="K33" s="141">
        <f t="shared" si="12"/>
        <v>2022</v>
      </c>
      <c r="L33" s="138">
        <f t="shared" si="12"/>
        <v>203698</v>
      </c>
      <c r="N33" s="27"/>
    </row>
    <row r="34" spans="1:14" ht="12" customHeight="1">
      <c r="A34" s="1262">
        <v>2023</v>
      </c>
      <c r="B34" s="711">
        <v>202383</v>
      </c>
      <c r="C34" s="763">
        <v>974837.89383030054</v>
      </c>
      <c r="D34" s="763">
        <v>10623064.544122389</v>
      </c>
      <c r="E34" s="712">
        <v>4.8167973289767447</v>
      </c>
      <c r="F34" s="713">
        <v>52.48990549661972</v>
      </c>
      <c r="G34" s="744">
        <v>0.14423721936271836</v>
      </c>
      <c r="H34" s="666">
        <v>-9.5267040079958176E-2</v>
      </c>
      <c r="I34" s="22"/>
      <c r="K34" s="141">
        <f t="shared" si="12"/>
        <v>2023</v>
      </c>
      <c r="L34" s="138">
        <f t="shared" si="12"/>
        <v>202383</v>
      </c>
      <c r="N34" s="27"/>
    </row>
    <row r="35" spans="1:14" ht="12" customHeight="1">
      <c r="A35" s="1261">
        <v>2024</v>
      </c>
      <c r="B35" s="708">
        <v>201094</v>
      </c>
      <c r="C35" s="762">
        <v>972226.69381031208</v>
      </c>
      <c r="D35" s="762">
        <v>10599468.720148001</v>
      </c>
      <c r="E35" s="709">
        <v>4.8346877271838649</v>
      </c>
      <c r="F35" s="710">
        <v>52.709025232717039</v>
      </c>
      <c r="G35" s="741">
        <v>0.14367902226005785</v>
      </c>
      <c r="H35" s="667">
        <v>-2.6785992178952178E-3</v>
      </c>
      <c r="I35" s="22"/>
      <c r="K35" s="141">
        <f t="shared" si="12"/>
        <v>2024</v>
      </c>
      <c r="L35" s="138">
        <f t="shared" si="12"/>
        <v>201094</v>
      </c>
      <c r="N35" s="27"/>
    </row>
    <row r="36" spans="1:14" ht="12" customHeight="1">
      <c r="A36" s="1263">
        <v>2025</v>
      </c>
      <c r="B36" s="714">
        <f>B25</f>
        <v>200740</v>
      </c>
      <c r="C36" s="764">
        <f t="shared" ref="C36:F36" si="13">C25</f>
        <v>1063185.1778209193</v>
      </c>
      <c r="D36" s="764">
        <f t="shared" si="13"/>
        <v>11635764.078099001</v>
      </c>
      <c r="E36" s="715">
        <f t="shared" si="13"/>
        <v>5.2963294700653547</v>
      </c>
      <c r="F36" s="715">
        <f t="shared" si="13"/>
        <v>57.964352287032987</v>
      </c>
      <c r="G36" s="743">
        <f>C36/'8.1'!C38</f>
        <v>0.14750911916078016</v>
      </c>
      <c r="H36" s="668">
        <f>(C36-C35)/C35</f>
        <v>9.3556867538913555E-2</v>
      </c>
      <c r="I36" s="22"/>
      <c r="K36" s="141">
        <f t="shared" si="12"/>
        <v>2025</v>
      </c>
      <c r="L36" s="138">
        <f t="shared" si="12"/>
        <v>200740</v>
      </c>
      <c r="N36" s="27"/>
    </row>
    <row r="37" spans="1:14" ht="5.0999999999999996" customHeight="1">
      <c r="A37" s="271"/>
      <c r="C37" s="272"/>
      <c r="D37" s="273"/>
    </row>
    <row r="38" spans="1:14" ht="14.1" customHeight="1">
      <c r="A38" s="1405" t="s">
        <v>505</v>
      </c>
      <c r="C38" s="272"/>
      <c r="D38" s="273"/>
    </row>
    <row r="39" spans="1:14" ht="14.1" customHeight="1">
      <c r="C39" s="272"/>
      <c r="D39" s="273"/>
    </row>
    <row r="40" spans="1:14" ht="14.1" customHeight="1">
      <c r="C40" s="272"/>
      <c r="D40" s="141"/>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3"/>
    <mergeCell ref="B4:B6"/>
    <mergeCell ref="C4:F4"/>
    <mergeCell ref="C5:D5"/>
    <mergeCell ref="E5:F5"/>
    <mergeCell ref="A3:H3"/>
    <mergeCell ref="G4:G6"/>
    <mergeCell ref="H4:H6"/>
    <mergeCell ref="J13:P14"/>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3"/>
  <dimension ref="A1:R61"/>
  <sheetViews>
    <sheetView showGridLines="0" zoomScaleNormal="100" zoomScaleSheetLayoutView="100" workbookViewId="0"/>
  </sheetViews>
  <sheetFormatPr defaultRowHeight="11.25"/>
  <cols>
    <col min="1" max="1" width="8.42578125" style="7" customWidth="1"/>
    <col min="2" max="8" width="9.7109375" style="7" customWidth="1"/>
    <col min="9" max="9" width="1.7109375" style="7" customWidth="1"/>
    <col min="10" max="10" width="7.5703125" style="7" customWidth="1"/>
    <col min="11" max="15" width="9.7109375" style="7" customWidth="1"/>
    <col min="16" max="16" width="9.5703125" style="7" customWidth="1"/>
    <col min="17" max="17" width="9.140625" style="7"/>
    <col min="18" max="18" width="9.140625" style="141"/>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18" ht="18">
      <c r="A1" s="549" t="s">
        <v>487</v>
      </c>
      <c r="C1" s="152"/>
    </row>
    <row r="2" spans="1:18" ht="5.0999999999999996" customHeight="1"/>
    <row r="3" spans="1:18" ht="22.5" customHeight="1">
      <c r="A3" s="1646">
        <v>2022</v>
      </c>
      <c r="B3" s="1646"/>
      <c r="C3" s="1646"/>
      <c r="D3" s="1646"/>
      <c r="E3" s="1646"/>
      <c r="F3" s="1646"/>
      <c r="G3" s="1646"/>
      <c r="H3" s="1646"/>
      <c r="I3" s="276"/>
      <c r="J3" s="1643" t="s">
        <v>486</v>
      </c>
      <c r="K3" s="1643"/>
      <c r="L3" s="1643"/>
      <c r="M3" s="1643"/>
      <c r="N3" s="1643"/>
      <c r="O3" s="1643"/>
      <c r="P3" s="1643"/>
    </row>
    <row r="4" spans="1:18" ht="28.5" customHeight="1">
      <c r="A4" s="1727" t="str">
        <f>'6.1'!A6</f>
        <v>Období</v>
      </c>
      <c r="B4" s="1552" t="s">
        <v>240</v>
      </c>
      <c r="C4" s="1735" t="s">
        <v>251</v>
      </c>
      <c r="D4" s="1735"/>
      <c r="E4" s="1735"/>
      <c r="F4" s="1735"/>
      <c r="G4" s="1552" t="s">
        <v>248</v>
      </c>
      <c r="H4" s="1552" t="s">
        <v>243</v>
      </c>
      <c r="I4" s="277"/>
      <c r="J4" s="277"/>
      <c r="K4" s="277"/>
      <c r="L4" s="277"/>
      <c r="M4" s="277"/>
      <c r="N4" s="277"/>
      <c r="O4" s="277"/>
    </row>
    <row r="5" spans="1:18" ht="26.25" customHeight="1">
      <c r="A5" s="1728"/>
      <c r="B5" s="1553"/>
      <c r="C5" s="1736" t="s">
        <v>244</v>
      </c>
      <c r="D5" s="1736"/>
      <c r="E5" s="1737" t="s">
        <v>245</v>
      </c>
      <c r="F5" s="1737"/>
      <c r="G5" s="1553"/>
      <c r="H5" s="1553"/>
      <c r="I5" s="277"/>
      <c r="J5" s="277"/>
      <c r="K5" s="277"/>
      <c r="L5" s="277"/>
      <c r="M5" s="277"/>
      <c r="N5" s="277"/>
      <c r="O5" s="277"/>
    </row>
    <row r="6" spans="1:18" ht="14.1" customHeight="1">
      <c r="A6" s="1655"/>
      <c r="B6" s="1723"/>
      <c r="C6" s="707" t="s">
        <v>236</v>
      </c>
      <c r="D6" s="707" t="s">
        <v>142</v>
      </c>
      <c r="E6" s="707" t="s">
        <v>236</v>
      </c>
      <c r="F6" s="707" t="s">
        <v>142</v>
      </c>
      <c r="G6" s="1723"/>
      <c r="H6" s="1723"/>
      <c r="I6" s="168"/>
      <c r="J6" s="168"/>
      <c r="K6" s="168"/>
      <c r="L6" s="168"/>
      <c r="M6" s="168"/>
      <c r="N6" s="168"/>
      <c r="O6" s="168"/>
      <c r="R6" s="138">
        <f>'8.1'!R8</f>
        <v>2024</v>
      </c>
    </row>
    <row r="7" spans="1:18" ht="13.5" customHeight="1">
      <c r="A7" s="1266" t="str">
        <f>'6.1'!A9</f>
        <v>leden</v>
      </c>
      <c r="B7" s="729">
        <v>2516535</v>
      </c>
      <c r="C7" s="1129">
        <v>337030.55011973693</v>
      </c>
      <c r="D7" s="1129">
        <v>3664579.686973488</v>
      </c>
      <c r="E7" s="749">
        <f>C7/B7</f>
        <v>0.13392643063567045</v>
      </c>
      <c r="F7" s="750">
        <f>D7/B7</f>
        <v>1.4562005642573967</v>
      </c>
      <c r="G7" s="731">
        <f>C7/'8.1'!C9</f>
        <v>0.32278812269710905</v>
      </c>
      <c r="H7" s="654">
        <f>(C7-R7)/R7</f>
        <v>-3.8331968467912557E-2</v>
      </c>
      <c r="I7" s="22"/>
      <c r="J7" s="22"/>
      <c r="K7" s="22"/>
      <c r="L7" s="22"/>
      <c r="M7" s="22"/>
      <c r="N7" s="22"/>
      <c r="O7" s="22"/>
      <c r="R7" s="138">
        <v>350464.54604796896</v>
      </c>
    </row>
    <row r="8" spans="1:18" ht="13.5" customHeight="1">
      <c r="A8" s="1266" t="str">
        <f>'6.1'!A10</f>
        <v>únor</v>
      </c>
      <c r="B8" s="729">
        <v>2514044</v>
      </c>
      <c r="C8" s="1129">
        <v>303053.322682211</v>
      </c>
      <c r="D8" s="1129">
        <v>3288175.9236586066</v>
      </c>
      <c r="E8" s="749">
        <f t="shared" ref="E8:E25" si="0">C8/B8</f>
        <v>0.120544160198553</v>
      </c>
      <c r="F8" s="750">
        <f t="shared" ref="F8:F25" si="1">D8/B8</f>
        <v>1.3079229813235593</v>
      </c>
      <c r="G8" s="731">
        <f>C8/'8.1'!C10</f>
        <v>0.31504462464045563</v>
      </c>
      <c r="H8" s="654">
        <f t="shared" ref="H8:H24" si="2">(C8-R8)/R8</f>
        <v>0.4115713610515665</v>
      </c>
      <c r="I8" s="22"/>
      <c r="J8" s="22"/>
      <c r="K8" s="22"/>
      <c r="L8" s="22"/>
      <c r="M8" s="22"/>
      <c r="N8" s="22"/>
      <c r="O8" s="22"/>
      <c r="R8" s="138">
        <v>214692.17288203404</v>
      </c>
    </row>
    <row r="9" spans="1:18" ht="13.5" customHeight="1">
      <c r="A9" s="1266" t="str">
        <f>'6.1'!A11</f>
        <v>březen</v>
      </c>
      <c r="B9" s="729">
        <v>2511366</v>
      </c>
      <c r="C9" s="1129">
        <v>209344.62062273498</v>
      </c>
      <c r="D9" s="1129">
        <v>2283167.4802343952</v>
      </c>
      <c r="E9" s="749">
        <f t="shared" si="0"/>
        <v>8.335886550297128E-2</v>
      </c>
      <c r="F9" s="750">
        <f t="shared" si="1"/>
        <v>0.90913370661002624</v>
      </c>
      <c r="G9" s="731">
        <f>C9/'8.1'!C11</f>
        <v>0.27875618267712049</v>
      </c>
      <c r="H9" s="654">
        <f>(C9-R9)/R9</f>
        <v>0.15638302050966191</v>
      </c>
      <c r="I9" s="22"/>
      <c r="J9" s="22"/>
      <c r="K9" s="22"/>
      <c r="L9" s="22"/>
      <c r="M9" s="22"/>
      <c r="N9" s="22"/>
      <c r="O9" s="22"/>
      <c r="R9" s="1378">
        <v>181033.98001335998</v>
      </c>
    </row>
    <row r="10" spans="1:18" ht="13.5" customHeight="1">
      <c r="A10" s="1265" t="str">
        <f>'6.1'!A12</f>
        <v>duben</v>
      </c>
      <c r="B10" s="726">
        <v>2509091</v>
      </c>
      <c r="C10" s="1128">
        <v>117448.30559907499</v>
      </c>
      <c r="D10" s="1128">
        <v>1286786.1316403928</v>
      </c>
      <c r="E10" s="747">
        <f t="shared" si="0"/>
        <v>4.6809105607997073E-2</v>
      </c>
      <c r="F10" s="748">
        <f t="shared" si="1"/>
        <v>0.5128495266374925</v>
      </c>
      <c r="G10" s="728">
        <f>C10/'8.1'!C12</f>
        <v>0.23354291048335848</v>
      </c>
      <c r="H10" s="631">
        <f t="shared" si="2"/>
        <v>2.6012788356291078E-2</v>
      </c>
      <c r="I10" s="22"/>
      <c r="J10" s="22"/>
      <c r="K10" s="22"/>
      <c r="L10" s="22"/>
      <c r="M10" s="22"/>
      <c r="N10" s="22"/>
      <c r="O10" s="22"/>
      <c r="R10" s="1378">
        <v>114470.60595339298</v>
      </c>
    </row>
    <row r="11" spans="1:18" ht="13.5" customHeight="1">
      <c r="A11" s="1266" t="str">
        <f>'6.1'!A13</f>
        <v>květen</v>
      </c>
      <c r="B11" s="729">
        <v>2506573</v>
      </c>
      <c r="C11" s="1129">
        <v>79571.398059336003</v>
      </c>
      <c r="D11" s="1129">
        <v>873345.31663626898</v>
      </c>
      <c r="E11" s="749">
        <f t="shared" si="0"/>
        <v>3.1745095019908062E-2</v>
      </c>
      <c r="F11" s="750">
        <f t="shared" si="1"/>
        <v>0.34842205538648546</v>
      </c>
      <c r="G11" s="731">
        <f>C11/'8.1'!C13</f>
        <v>0.19190298061030356</v>
      </c>
      <c r="H11" s="654">
        <f t="shared" si="2"/>
        <v>0.76166513834748739</v>
      </c>
      <c r="I11" s="22"/>
      <c r="J11" s="22"/>
      <c r="K11" s="22"/>
      <c r="L11" s="22"/>
      <c r="M11" s="22"/>
      <c r="N11" s="22"/>
      <c r="O11" s="22"/>
      <c r="R11" s="1378">
        <v>45168.287847245003</v>
      </c>
    </row>
    <row r="12" spans="1:18" ht="13.5" customHeight="1">
      <c r="A12" s="1267" t="str">
        <f>'6.1'!A14</f>
        <v>červen</v>
      </c>
      <c r="B12" s="732">
        <v>2504479</v>
      </c>
      <c r="C12" s="966">
        <v>33398.036788603</v>
      </c>
      <c r="D12" s="966">
        <v>365801.992053108</v>
      </c>
      <c r="E12" s="751">
        <f t="shared" si="0"/>
        <v>1.3335323150484791E-2</v>
      </c>
      <c r="F12" s="752">
        <f t="shared" si="1"/>
        <v>0.14605911730667656</v>
      </c>
      <c r="G12" s="734">
        <f>C12/'8.1'!C14</f>
        <v>0.11154646057195239</v>
      </c>
      <c r="H12" s="637">
        <f t="shared" si="2"/>
        <v>7.3563049614738849E-2</v>
      </c>
      <c r="I12" s="22"/>
      <c r="J12" s="22"/>
      <c r="K12" s="22"/>
      <c r="L12" s="22"/>
      <c r="M12" s="22"/>
      <c r="N12" s="22"/>
      <c r="O12" s="22"/>
      <c r="R12" s="1378">
        <v>31109.525239890001</v>
      </c>
    </row>
    <row r="13" spans="1:18" ht="13.5" customHeight="1">
      <c r="A13" s="1266" t="str">
        <f>'6.1'!A15</f>
        <v>červenec</v>
      </c>
      <c r="B13" s="729">
        <v>2501839</v>
      </c>
      <c r="C13" s="1129">
        <v>29690.780156635003</v>
      </c>
      <c r="D13" s="1129">
        <v>326120.79973042192</v>
      </c>
      <c r="E13" s="749">
        <f t="shared" si="0"/>
        <v>1.1867582269136824E-2</v>
      </c>
      <c r="F13" s="750">
        <f t="shared" si="1"/>
        <v>0.13035243264271679</v>
      </c>
      <c r="G13" s="731">
        <f>C13/'8.1'!C15</f>
        <v>0.10068253227502093</v>
      </c>
      <c r="H13" s="654">
        <f t="shared" si="2"/>
        <v>8.6147254860876321E-2</v>
      </c>
      <c r="I13" s="22"/>
      <c r="J13" s="1734" t="s">
        <v>485</v>
      </c>
      <c r="K13" s="1731"/>
      <c r="L13" s="1731"/>
      <c r="M13" s="1731"/>
      <c r="N13" s="1731"/>
      <c r="O13" s="1731"/>
      <c r="P13" s="1731"/>
      <c r="R13" s="1378">
        <v>27335.869997146998</v>
      </c>
    </row>
    <row r="14" spans="1:18" ht="13.5" customHeight="1">
      <c r="A14" s="1266" t="str">
        <f>'6.1'!A16</f>
        <v>srpen</v>
      </c>
      <c r="B14" s="729">
        <v>2499759</v>
      </c>
      <c r="C14" s="1129">
        <v>31043.828375027999</v>
      </c>
      <c r="D14" s="1129">
        <v>342114.06212462002</v>
      </c>
      <c r="E14" s="749">
        <f t="shared" si="0"/>
        <v>1.2418728515440089E-2</v>
      </c>
      <c r="F14" s="750">
        <f t="shared" si="1"/>
        <v>0.13685881803990704</v>
      </c>
      <c r="G14" s="731">
        <f>C14/'8.1'!C16</f>
        <v>0.11565515751656945</v>
      </c>
      <c r="H14" s="654">
        <f t="shared" si="2"/>
        <v>0.14092333130623674</v>
      </c>
      <c r="I14" s="22"/>
      <c r="K14" s="141"/>
      <c r="L14" s="102" t="str">
        <f>C5</f>
        <v>Celková spotřeba</v>
      </c>
      <c r="R14" s="1378">
        <v>27209.390432471999</v>
      </c>
    </row>
    <row r="15" spans="1:18" ht="13.5" customHeight="1">
      <c r="A15" s="1266" t="str">
        <f>'6.1'!A17</f>
        <v>září</v>
      </c>
      <c r="B15" s="729">
        <v>2497949</v>
      </c>
      <c r="C15" s="1129">
        <v>48930.214638123995</v>
      </c>
      <c r="D15" s="1129">
        <v>541085.51531464199</v>
      </c>
      <c r="E15" s="749">
        <f t="shared" si="0"/>
        <v>1.958815597841429E-2</v>
      </c>
      <c r="F15" s="750">
        <f t="shared" si="1"/>
        <v>0.21661191454054585</v>
      </c>
      <c r="G15" s="731">
        <f>C15/'8.1'!C17</f>
        <v>0.15278023611860589</v>
      </c>
      <c r="H15" s="654">
        <f t="shared" si="2"/>
        <v>3.7102171310058475E-2</v>
      </c>
      <c r="I15" s="22"/>
      <c r="J15" s="22"/>
      <c r="K15" s="274">
        <f>A27</f>
        <v>2016</v>
      </c>
      <c r="L15" s="274">
        <f>C27</f>
        <v>2368461.0261057094</v>
      </c>
      <c r="M15" s="275"/>
      <c r="N15" s="275"/>
      <c r="O15" s="275"/>
      <c r="R15" s="1378">
        <v>47179.743704822999</v>
      </c>
    </row>
    <row r="16" spans="1:18" ht="13.5" customHeight="1">
      <c r="A16" s="1265" t="str">
        <f>'6.1'!A18</f>
        <v>říjen</v>
      </c>
      <c r="B16" s="726">
        <v>2496758</v>
      </c>
      <c r="C16" s="1128">
        <v>158763.71948071101</v>
      </c>
      <c r="D16" s="1128">
        <v>1754889.2074479291</v>
      </c>
      <c r="E16" s="747">
        <f t="shared" si="0"/>
        <v>6.3587948644086054E-2</v>
      </c>
      <c r="F16" s="748">
        <f t="shared" si="1"/>
        <v>0.70286716111370384</v>
      </c>
      <c r="G16" s="728">
        <f>C16/'8.1'!C18</f>
        <v>0.262207127207295</v>
      </c>
      <c r="H16" s="631">
        <f t="shared" si="2"/>
        <v>0.22813296067517702</v>
      </c>
      <c r="I16" s="22"/>
      <c r="J16" s="22"/>
      <c r="K16" s="274">
        <f t="shared" ref="K16:K24" si="3">A28</f>
        <v>2017</v>
      </c>
      <c r="L16" s="274">
        <f t="shared" ref="L16:L24" si="4">C28</f>
        <v>2427268.7824260001</v>
      </c>
      <c r="M16" s="275"/>
      <c r="N16" s="275"/>
      <c r="O16" s="275"/>
      <c r="R16" s="1378">
        <v>129272.419651883</v>
      </c>
    </row>
    <row r="17" spans="1:18" ht="13.5" customHeight="1">
      <c r="A17" s="1266" t="str">
        <f>'6.1'!A19</f>
        <v>listopad</v>
      </c>
      <c r="B17" s="729">
        <v>2495869</v>
      </c>
      <c r="C17" s="1129">
        <v>249149.59084831702</v>
      </c>
      <c r="D17" s="1129">
        <v>2743372.2284366288</v>
      </c>
      <c r="E17" s="749">
        <f t="shared" si="0"/>
        <v>9.9824786817063318E-2</v>
      </c>
      <c r="F17" s="750">
        <f t="shared" si="1"/>
        <v>1.0991651518716041</v>
      </c>
      <c r="G17" s="731">
        <f>C17/'8.1'!C19</f>
        <v>0.30909149153712334</v>
      </c>
      <c r="H17" s="654">
        <f t="shared" si="2"/>
        <v>-2.7757222814148532E-3</v>
      </c>
      <c r="I17" s="22"/>
      <c r="J17" s="22"/>
      <c r="K17" s="274">
        <f t="shared" si="3"/>
        <v>2018</v>
      </c>
      <c r="L17" s="274">
        <f t="shared" si="4"/>
        <v>2275641.6101114</v>
      </c>
      <c r="M17" s="275"/>
      <c r="N17" s="275"/>
      <c r="O17" s="275"/>
      <c r="R17" s="1378">
        <v>249843.08586861999</v>
      </c>
    </row>
    <row r="18" spans="1:18" ht="13.5" customHeight="1">
      <c r="A18" s="1267" t="str">
        <f>'6.1'!A20</f>
        <v>prosinec</v>
      </c>
      <c r="B18" s="732">
        <v>2494252</v>
      </c>
      <c r="C18" s="966">
        <v>305615.65684728103</v>
      </c>
      <c r="D18" s="966">
        <v>3355921.9281304991</v>
      </c>
      <c r="E18" s="751">
        <f t="shared" si="0"/>
        <v>0.12252797906838644</v>
      </c>
      <c r="F18" s="752">
        <f t="shared" si="1"/>
        <v>1.3454622580759679</v>
      </c>
      <c r="G18" s="734">
        <f>C18/'8.1'!C20</f>
        <v>0.32566214046624131</v>
      </c>
      <c r="H18" s="637">
        <f t="shared" si="2"/>
        <v>-2.5787451592778336E-2</v>
      </c>
      <c r="I18" s="22"/>
      <c r="J18" s="22"/>
      <c r="K18" s="274">
        <f t="shared" si="3"/>
        <v>2019</v>
      </c>
      <c r="L18" s="274">
        <f t="shared" si="4"/>
        <v>2173234.605044093</v>
      </c>
      <c r="M18" s="275"/>
      <c r="N18" s="275"/>
      <c r="O18" s="275"/>
      <c r="R18" s="1378">
        <v>313705.31753768114</v>
      </c>
    </row>
    <row r="19" spans="1:18" ht="13.5" customHeight="1">
      <c r="A19" s="1265" t="str">
        <f>'6.1'!A21</f>
        <v>I. čtvrtletí</v>
      </c>
      <c r="B19" s="726">
        <f>B9</f>
        <v>2511366</v>
      </c>
      <c r="C19" s="1128">
        <f t="shared" ref="C19:D19" si="5">SUM(C7:C9)</f>
        <v>849428.49342468288</v>
      </c>
      <c r="D19" s="1128">
        <f t="shared" si="5"/>
        <v>9235923.0908664893</v>
      </c>
      <c r="E19" s="747">
        <f t="shared" si="0"/>
        <v>0.33823365189489818</v>
      </c>
      <c r="F19" s="748">
        <f t="shared" si="1"/>
        <v>3.6776491721503315</v>
      </c>
      <c r="G19" s="728">
        <f>C19/'8.1'!C21</f>
        <v>0.30809254013994392</v>
      </c>
      <c r="H19" s="631">
        <f t="shared" si="2"/>
        <v>0.13835309744212684</v>
      </c>
      <c r="I19" s="22"/>
      <c r="J19" s="22"/>
      <c r="K19" s="274">
        <f t="shared" si="3"/>
        <v>2020</v>
      </c>
      <c r="L19" s="274">
        <f t="shared" si="4"/>
        <v>2245541.6331866197</v>
      </c>
      <c r="M19" s="275"/>
      <c r="N19" s="275"/>
      <c r="O19" s="275"/>
      <c r="R19" s="1378">
        <v>746190.69894336304</v>
      </c>
    </row>
    <row r="20" spans="1:18" ht="13.5" customHeight="1">
      <c r="A20" s="1266" t="str">
        <f>'6.1'!A22</f>
        <v>II. čtvrtletí</v>
      </c>
      <c r="B20" s="729">
        <f>B12</f>
        <v>2504479</v>
      </c>
      <c r="C20" s="1129">
        <f t="shared" ref="C20:D20" si="6">SUM(C10:C12)</f>
        <v>230417.74044701399</v>
      </c>
      <c r="D20" s="1129">
        <f t="shared" si="6"/>
        <v>2525933.4403297696</v>
      </c>
      <c r="E20" s="749">
        <f t="shared" si="0"/>
        <v>9.2002264920973173E-2</v>
      </c>
      <c r="F20" s="750">
        <f t="shared" si="1"/>
        <v>1.008566428518574</v>
      </c>
      <c r="G20" s="731">
        <f>C20/'8.1'!C22</f>
        <v>0.18934015289897316</v>
      </c>
      <c r="H20" s="654">
        <f t="shared" si="2"/>
        <v>0.20796671136790673</v>
      </c>
      <c r="I20" s="22"/>
      <c r="J20" s="22"/>
      <c r="K20" s="274">
        <f t="shared" si="3"/>
        <v>2021</v>
      </c>
      <c r="L20" s="274">
        <f t="shared" si="4"/>
        <v>2518715.8153973664</v>
      </c>
      <c r="M20" s="275"/>
      <c r="N20" s="275"/>
      <c r="O20" s="275"/>
      <c r="R20" s="1378">
        <v>190748.41904052798</v>
      </c>
    </row>
    <row r="21" spans="1:18" ht="13.5" customHeight="1">
      <c r="A21" s="1266" t="str">
        <f>'6.1'!A23</f>
        <v>III. čtvrtletí</v>
      </c>
      <c r="B21" s="729">
        <f>B15</f>
        <v>2497949</v>
      </c>
      <c r="C21" s="1129">
        <f t="shared" ref="C21:D21" si="7">SUM(C13:C15)</f>
        <v>109664.82316978701</v>
      </c>
      <c r="D21" s="1129">
        <f t="shared" si="7"/>
        <v>1209320.377169684</v>
      </c>
      <c r="E21" s="749">
        <f t="shared" si="0"/>
        <v>4.3901946424761674E-2</v>
      </c>
      <c r="F21" s="750">
        <f t="shared" si="1"/>
        <v>0.48412532728637936</v>
      </c>
      <c r="G21" s="731">
        <f>C21/'8.1'!C23</f>
        <v>0.12411454290458557</v>
      </c>
      <c r="H21" s="654">
        <f t="shared" si="2"/>
        <v>7.8051793685371407E-2</v>
      </c>
      <c r="I21" s="22"/>
      <c r="J21" s="22"/>
      <c r="K21" s="274">
        <f t="shared" si="3"/>
        <v>2022</v>
      </c>
      <c r="L21" s="274">
        <f t="shared" si="4"/>
        <v>1992315.4175368126</v>
      </c>
      <c r="M21" s="275"/>
      <c r="N21" s="275"/>
      <c r="O21" s="275"/>
      <c r="R21" s="1378">
        <v>101725.00413444199</v>
      </c>
    </row>
    <row r="22" spans="1:18" ht="13.5" customHeight="1">
      <c r="A22" s="1267" t="str">
        <f>'6.1'!A24</f>
        <v>IV. čtvrtletí</v>
      </c>
      <c r="B22" s="732">
        <f>B18</f>
        <v>2494252</v>
      </c>
      <c r="C22" s="966">
        <f t="shared" ref="C22:D22" si="8">SUM(C16:C18)</f>
        <v>713528.96717630909</v>
      </c>
      <c r="D22" s="966">
        <f t="shared" si="8"/>
        <v>7854183.3640150568</v>
      </c>
      <c r="E22" s="751">
        <f t="shared" si="0"/>
        <v>0.28606931744519365</v>
      </c>
      <c r="F22" s="752">
        <f t="shared" si="1"/>
        <v>3.148913327127755</v>
      </c>
      <c r="G22" s="734">
        <f>C22/'8.1'!C24</f>
        <v>0.30362878851956066</v>
      </c>
      <c r="H22" s="637">
        <f t="shared" si="2"/>
        <v>2.9889609880253076E-2</v>
      </c>
      <c r="I22" s="22"/>
      <c r="J22" s="22"/>
      <c r="K22" s="274">
        <f t="shared" si="3"/>
        <v>2023</v>
      </c>
      <c r="L22" s="274">
        <f t="shared" si="4"/>
        <v>1761932.1857068152</v>
      </c>
      <c r="M22" s="275"/>
      <c r="N22" s="275"/>
      <c r="O22" s="275"/>
      <c r="R22" s="1378">
        <v>692820.82305818412</v>
      </c>
    </row>
    <row r="23" spans="1:18" ht="13.5" customHeight="1">
      <c r="A23" s="1265" t="str">
        <f>'6.1'!A25</f>
        <v>I. pololetí</v>
      </c>
      <c r="B23" s="726">
        <f>B12</f>
        <v>2504479</v>
      </c>
      <c r="C23" s="1128">
        <f t="shared" ref="C23:D23" si="9">SUM(C7:C12)</f>
        <v>1079846.233871697</v>
      </c>
      <c r="D23" s="1128">
        <f t="shared" si="9"/>
        <v>11761856.531196261</v>
      </c>
      <c r="E23" s="747">
        <f t="shared" si="0"/>
        <v>0.43116601651349323</v>
      </c>
      <c r="F23" s="748">
        <f t="shared" si="1"/>
        <v>4.6963286700332727</v>
      </c>
      <c r="G23" s="728">
        <f>C23/'8.1'!C25</f>
        <v>0.27172726790737273</v>
      </c>
      <c r="H23" s="631">
        <f t="shared" si="2"/>
        <v>0.1525255090163318</v>
      </c>
      <c r="I23" s="22"/>
      <c r="J23" s="22"/>
      <c r="K23" s="274">
        <f t="shared" si="3"/>
        <v>2024</v>
      </c>
      <c r="L23" s="274">
        <f t="shared" si="4"/>
        <v>1731484.9451765174</v>
      </c>
      <c r="M23" s="275"/>
      <c r="N23" s="275"/>
      <c r="O23" s="275"/>
      <c r="R23" s="1378">
        <v>936939.11798389105</v>
      </c>
    </row>
    <row r="24" spans="1:18" ht="13.5" customHeight="1">
      <c r="A24" s="1267" t="str">
        <f>'6.1'!A26</f>
        <v>II. pololetí</v>
      </c>
      <c r="B24" s="732">
        <f>B18</f>
        <v>2494252</v>
      </c>
      <c r="C24" s="966">
        <f t="shared" ref="C24:D24" si="10">SUM(C13:C18)</f>
        <v>823193.79034609604</v>
      </c>
      <c r="D24" s="966">
        <f t="shared" si="10"/>
        <v>9063503.7411847413</v>
      </c>
      <c r="E24" s="751">
        <f t="shared" si="0"/>
        <v>0.3300363356814372</v>
      </c>
      <c r="F24" s="752">
        <f t="shared" si="1"/>
        <v>3.6337562287951424</v>
      </c>
      <c r="G24" s="734">
        <f>C24/'8.1'!C26</f>
        <v>0.25457644882056191</v>
      </c>
      <c r="H24" s="637">
        <f t="shared" si="2"/>
        <v>3.6055771955523161E-2</v>
      </c>
      <c r="I24" s="22"/>
      <c r="J24" s="22"/>
      <c r="K24" s="274">
        <f t="shared" si="3"/>
        <v>2025</v>
      </c>
      <c r="L24" s="274">
        <f t="shared" si="4"/>
        <v>1903040.0242177928</v>
      </c>
      <c r="M24" s="275"/>
      <c r="N24" s="275"/>
      <c r="O24" s="275"/>
      <c r="R24" s="1378">
        <v>794545.8271926262</v>
      </c>
    </row>
    <row r="25" spans="1:18" ht="13.5" customHeight="1">
      <c r="A25" s="1264" t="str">
        <f>'6.1'!A27</f>
        <v>rok</v>
      </c>
      <c r="B25" s="717">
        <f>B18</f>
        <v>2494252</v>
      </c>
      <c r="C25" s="1130">
        <f t="shared" ref="C25:D25" si="11">SUM(C7:C18)</f>
        <v>1903040.0242177928</v>
      </c>
      <c r="D25" s="1130">
        <f t="shared" si="11"/>
        <v>20825360.272381004</v>
      </c>
      <c r="E25" s="718">
        <f t="shared" si="0"/>
        <v>0.76297023084186877</v>
      </c>
      <c r="F25" s="719">
        <f t="shared" si="1"/>
        <v>8.3493409135809067</v>
      </c>
      <c r="G25" s="736">
        <f>C25/'8.1'!C27</f>
        <v>0.26403279838365046</v>
      </c>
      <c r="H25" s="633">
        <f>(C25-R25)/R25</f>
        <v>9.9079740496262961E-2</v>
      </c>
      <c r="I25" s="22"/>
      <c r="J25" s="568" t="s">
        <v>484</v>
      </c>
      <c r="K25" s="516"/>
      <c r="L25" s="516"/>
      <c r="M25" s="516"/>
      <c r="N25" s="516"/>
      <c r="O25" s="516"/>
      <c r="P25" s="516"/>
      <c r="R25" s="1378">
        <v>1731484.9451765174</v>
      </c>
    </row>
    <row r="26" spans="1:18" ht="12" customHeight="1">
      <c r="A26" s="143"/>
      <c r="B26" s="143"/>
      <c r="C26" s="720"/>
      <c r="D26" s="720"/>
      <c r="E26" s="721"/>
      <c r="F26" s="722"/>
      <c r="G26" s="739"/>
      <c r="H26" s="143"/>
      <c r="K26" s="141"/>
      <c r="L26" s="102" t="str">
        <f>B4</f>
        <v>Počet zákazníků ke konci období</v>
      </c>
      <c r="R26" s="890"/>
    </row>
    <row r="27" spans="1:18" ht="12" customHeight="1">
      <c r="A27" s="1261">
        <v>2016</v>
      </c>
      <c r="B27" s="708">
        <v>2632037</v>
      </c>
      <c r="C27" s="762">
        <v>2368461.0261057094</v>
      </c>
      <c r="D27" s="762">
        <v>25309234.459076907</v>
      </c>
      <c r="E27" s="709">
        <v>0.89985856053912217</v>
      </c>
      <c r="F27" s="710">
        <v>9.6158353621460897</v>
      </c>
      <c r="G27" s="741">
        <v>0.27774445221318372</v>
      </c>
      <c r="H27" s="667">
        <v>9.0885858823731486E-2</v>
      </c>
      <c r="I27" s="22"/>
      <c r="K27" s="141">
        <f>A27</f>
        <v>2016</v>
      </c>
      <c r="L27" s="138">
        <f>B27</f>
        <v>2632037</v>
      </c>
      <c r="N27" s="27"/>
      <c r="R27" s="890"/>
    </row>
    <row r="28" spans="1:18" ht="12" customHeight="1">
      <c r="A28" s="1263">
        <v>2017</v>
      </c>
      <c r="B28" s="714">
        <v>2632599</v>
      </c>
      <c r="C28" s="764">
        <v>2427268.7824260001</v>
      </c>
      <c r="D28" s="764">
        <v>25902114.578212999</v>
      </c>
      <c r="E28" s="715">
        <v>0.92200474984074676</v>
      </c>
      <c r="F28" s="716">
        <v>9.8389897505138446</v>
      </c>
      <c r="G28" s="743">
        <v>0.28464071433657684</v>
      </c>
      <c r="H28" s="668">
        <v>2.482952249249552E-2</v>
      </c>
      <c r="I28" s="22"/>
      <c r="K28" s="141">
        <f t="shared" ref="K28:L36" si="12">A28</f>
        <v>2017</v>
      </c>
      <c r="L28" s="138">
        <f t="shared" si="12"/>
        <v>2632599</v>
      </c>
      <c r="N28" s="27"/>
    </row>
    <row r="29" spans="1:18" ht="12" customHeight="1">
      <c r="A29" s="1262">
        <v>2018</v>
      </c>
      <c r="B29" s="711">
        <v>2626417</v>
      </c>
      <c r="C29" s="763">
        <v>2275641.6101114</v>
      </c>
      <c r="D29" s="763">
        <v>24278826.483839072</v>
      </c>
      <c r="E29" s="712">
        <v>0.86644337518048353</v>
      </c>
      <c r="F29" s="713">
        <v>9.2440867097033994</v>
      </c>
      <c r="G29" s="744">
        <v>0.26570228369172288</v>
      </c>
      <c r="H29" s="666">
        <v>-6.2468224949958844E-2</v>
      </c>
      <c r="I29" s="22"/>
      <c r="K29" s="141">
        <f t="shared" si="12"/>
        <v>2018</v>
      </c>
      <c r="L29" s="138">
        <f t="shared" si="12"/>
        <v>2626417</v>
      </c>
      <c r="N29" s="27"/>
    </row>
    <row r="30" spans="1:18" ht="12" customHeight="1">
      <c r="A30" s="1262">
        <v>2019</v>
      </c>
      <c r="B30" s="711">
        <v>2619793</v>
      </c>
      <c r="C30" s="763">
        <v>2173234.605044093</v>
      </c>
      <c r="D30" s="763">
        <v>23200395.458900001</v>
      </c>
      <c r="E30" s="712">
        <v>0.82954439722683926</v>
      </c>
      <c r="F30" s="713">
        <v>8.8558124473574829</v>
      </c>
      <c r="G30" s="744">
        <v>0.25374531516402871</v>
      </c>
      <c r="H30" s="666">
        <v>-4.500137658420382E-2</v>
      </c>
      <c r="I30" s="22"/>
      <c r="K30" s="141">
        <f t="shared" si="12"/>
        <v>2019</v>
      </c>
      <c r="L30" s="138">
        <f t="shared" si="12"/>
        <v>2619793</v>
      </c>
      <c r="N30" s="27"/>
    </row>
    <row r="31" spans="1:18" ht="12" customHeight="1">
      <c r="A31" s="1261">
        <v>2020</v>
      </c>
      <c r="B31" s="708">
        <v>2614120</v>
      </c>
      <c r="C31" s="762">
        <v>2245541.6331866197</v>
      </c>
      <c r="D31" s="762">
        <v>23983568.670029998</v>
      </c>
      <c r="E31" s="709">
        <v>0.85900480206976715</v>
      </c>
      <c r="F31" s="710">
        <v>9.1746242215468303</v>
      </c>
      <c r="G31" s="741">
        <v>0.25827985106507045</v>
      </c>
      <c r="H31" s="667">
        <v>3.3271616407497664E-2</v>
      </c>
      <c r="I31" s="22"/>
      <c r="K31" s="141">
        <f t="shared" si="12"/>
        <v>2020</v>
      </c>
      <c r="L31" s="138">
        <f t="shared" si="12"/>
        <v>2614120</v>
      </c>
      <c r="N31" s="27"/>
    </row>
    <row r="32" spans="1:18" ht="12" customHeight="1">
      <c r="A32" s="1263">
        <v>2021</v>
      </c>
      <c r="B32" s="714">
        <v>2604725</v>
      </c>
      <c r="C32" s="764">
        <v>2518715.8153973664</v>
      </c>
      <c r="D32" s="764">
        <v>26898781.958329998</v>
      </c>
      <c r="E32" s="715">
        <v>0.96697955269649061</v>
      </c>
      <c r="F32" s="716">
        <v>10.326918180740769</v>
      </c>
      <c r="G32" s="743">
        <v>0.26699032957369073</v>
      </c>
      <c r="H32" s="668">
        <v>0.12165180024878393</v>
      </c>
      <c r="I32" s="22"/>
      <c r="K32" s="141">
        <f t="shared" si="12"/>
        <v>2021</v>
      </c>
      <c r="L32" s="138">
        <f t="shared" si="12"/>
        <v>2604725</v>
      </c>
      <c r="N32" s="27"/>
    </row>
    <row r="33" spans="1:14" ht="12" customHeight="1">
      <c r="A33" s="1262">
        <v>2022</v>
      </c>
      <c r="B33" s="711">
        <v>2569422</v>
      </c>
      <c r="C33" s="763">
        <v>1992315.4175368126</v>
      </c>
      <c r="D33" s="763">
        <v>21510428.448359996</v>
      </c>
      <c r="E33" s="712">
        <v>0.77539439513509756</v>
      </c>
      <c r="F33" s="713">
        <v>8.3716993348542967</v>
      </c>
      <c r="G33" s="744">
        <v>0.26410103376085686</v>
      </c>
      <c r="H33" s="666">
        <v>-0.20899555028898964</v>
      </c>
      <c r="I33" s="22"/>
      <c r="K33" s="141">
        <f t="shared" si="12"/>
        <v>2022</v>
      </c>
      <c r="L33" s="138">
        <f t="shared" si="12"/>
        <v>2569422</v>
      </c>
      <c r="N33" s="27"/>
    </row>
    <row r="34" spans="1:14" ht="12" customHeight="1">
      <c r="A34" s="1262">
        <v>2023</v>
      </c>
      <c r="B34" s="711">
        <v>2542155</v>
      </c>
      <c r="C34" s="763">
        <v>1761932.1857068152</v>
      </c>
      <c r="D34" s="763">
        <v>19203446.385679998</v>
      </c>
      <c r="E34" s="712">
        <v>0.69308605718644822</v>
      </c>
      <c r="F34" s="713">
        <v>7.5540029564208311</v>
      </c>
      <c r="G34" s="744">
        <v>0.26069585597815065</v>
      </c>
      <c r="H34" s="666">
        <v>-0.11563592280725826</v>
      </c>
      <c r="I34" s="22"/>
      <c r="K34" s="141">
        <f t="shared" si="12"/>
        <v>2023</v>
      </c>
      <c r="L34" s="138">
        <f t="shared" si="12"/>
        <v>2542155</v>
      </c>
      <c r="N34" s="27"/>
    </row>
    <row r="35" spans="1:14" ht="12" customHeight="1">
      <c r="A35" s="1261">
        <v>2024</v>
      </c>
      <c r="B35" s="708">
        <v>2518556</v>
      </c>
      <c r="C35" s="762">
        <v>1731484.9451765174</v>
      </c>
      <c r="D35" s="762">
        <v>18877078.26340203</v>
      </c>
      <c r="E35" s="709">
        <v>0.68749114380483001</v>
      </c>
      <c r="F35" s="710">
        <v>7.495198940743041</v>
      </c>
      <c r="G35" s="741">
        <v>0.2558848317628174</v>
      </c>
      <c r="H35" s="667">
        <v>-1.7280597276837683E-2</v>
      </c>
      <c r="I35" s="22"/>
      <c r="K35" s="141">
        <f t="shared" si="12"/>
        <v>2024</v>
      </c>
      <c r="L35" s="138">
        <f t="shared" si="12"/>
        <v>2518556</v>
      </c>
      <c r="N35" s="27"/>
    </row>
    <row r="36" spans="1:14" ht="12" customHeight="1">
      <c r="A36" s="1263">
        <v>2025</v>
      </c>
      <c r="B36" s="714">
        <f>B25</f>
        <v>2494252</v>
      </c>
      <c r="C36" s="764">
        <f t="shared" ref="C36:F36" si="13">C25</f>
        <v>1903040.0242177928</v>
      </c>
      <c r="D36" s="764">
        <f t="shared" si="13"/>
        <v>20825360.272381004</v>
      </c>
      <c r="E36" s="715">
        <f t="shared" si="13"/>
        <v>0.76297023084186877</v>
      </c>
      <c r="F36" s="715">
        <f t="shared" si="13"/>
        <v>8.3493409135809067</v>
      </c>
      <c r="G36" s="743">
        <f>C36/'8.1'!C38</f>
        <v>0.26403279838365046</v>
      </c>
      <c r="H36" s="668">
        <f>(C36-C35)/C35</f>
        <v>9.9079740496262961E-2</v>
      </c>
      <c r="I36" s="22"/>
      <c r="K36" s="141">
        <f t="shared" si="12"/>
        <v>2025</v>
      </c>
      <c r="L36" s="138">
        <f t="shared" si="12"/>
        <v>2494252</v>
      </c>
      <c r="N36" s="27"/>
    </row>
    <row r="37" spans="1:14" ht="5.0999999999999996" customHeight="1">
      <c r="A37" s="271"/>
      <c r="C37" s="272"/>
      <c r="D37" s="273"/>
    </row>
    <row r="38" spans="1:14" ht="14.1" customHeight="1">
      <c r="A38" s="1405" t="s">
        <v>505</v>
      </c>
      <c r="C38" s="272"/>
      <c r="D38" s="273"/>
    </row>
    <row r="39" spans="1:14" ht="14.1" customHeight="1">
      <c r="C39" s="272"/>
      <c r="D39" s="273"/>
    </row>
    <row r="40" spans="1:14" ht="14.1" customHeight="1">
      <c r="C40" s="272"/>
      <c r="D40" s="141"/>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0">
    <mergeCell ref="J3:P3"/>
    <mergeCell ref="J13:P13"/>
    <mergeCell ref="B4:B6"/>
    <mergeCell ref="C4:F4"/>
    <mergeCell ref="C5:D5"/>
    <mergeCell ref="E5:F5"/>
    <mergeCell ref="A3:H3"/>
    <mergeCell ref="G4:G6"/>
    <mergeCell ref="H4:H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34"/>
  <dimension ref="A1:AA62"/>
  <sheetViews>
    <sheetView showGridLines="0" zoomScaleNormal="100" zoomScaleSheetLayoutView="100" workbookViewId="0">
      <selection sqref="A1:P1"/>
    </sheetView>
  </sheetViews>
  <sheetFormatPr defaultRowHeight="11.25"/>
  <cols>
    <col min="1" max="1" width="8.42578125" style="7" customWidth="1"/>
    <col min="2" max="8" width="9.7109375" style="7" customWidth="1"/>
    <col min="9" max="9" width="1.7109375" style="7" customWidth="1"/>
    <col min="10" max="10" width="7.5703125" style="7" customWidth="1"/>
    <col min="11" max="15" width="9.7109375" style="7" customWidth="1"/>
    <col min="16" max="16" width="9.5703125" style="7" customWidth="1"/>
    <col min="17" max="17" width="9.140625" style="7"/>
    <col min="18" max="18" width="9.140625" style="141"/>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7" ht="18">
      <c r="A1" s="1554" t="s">
        <v>386</v>
      </c>
      <c r="B1" s="1554"/>
      <c r="C1" s="1554"/>
      <c r="D1" s="1554"/>
      <c r="E1" s="1554"/>
      <c r="F1" s="1554"/>
      <c r="G1" s="1554"/>
      <c r="H1" s="1554"/>
      <c r="I1" s="1554"/>
      <c r="J1" s="1554"/>
      <c r="K1" s="1554"/>
      <c r="L1" s="1554"/>
      <c r="M1" s="1554"/>
      <c r="N1" s="1554"/>
      <c r="O1" s="1554"/>
      <c r="P1" s="1554"/>
    </row>
    <row r="2" spans="1:27" ht="5.0999999999999996" customHeight="1">
      <c r="A2" s="484"/>
      <c r="B2" s="484"/>
      <c r="C2" s="484"/>
      <c r="D2" s="484"/>
      <c r="E2" s="484"/>
      <c r="F2" s="484"/>
      <c r="G2" s="484"/>
      <c r="H2" s="484"/>
    </row>
    <row r="3" spans="1:27" ht="16.5" customHeight="1">
      <c r="A3" s="1738">
        <v>2022</v>
      </c>
      <c r="B3" s="1738"/>
      <c r="C3" s="1738"/>
      <c r="D3" s="1738"/>
      <c r="E3" s="1738"/>
      <c r="F3" s="1738"/>
      <c r="G3" s="1738"/>
      <c r="H3" s="1738"/>
      <c r="I3" s="276"/>
      <c r="J3" s="1643" t="s">
        <v>418</v>
      </c>
      <c r="K3" s="1643"/>
      <c r="L3" s="1643"/>
      <c r="M3" s="1643"/>
      <c r="N3" s="1643"/>
      <c r="O3" s="1643"/>
      <c r="P3" s="1643"/>
    </row>
    <row r="4" spans="1:27" ht="27" customHeight="1">
      <c r="A4" s="1727" t="str">
        <f>'6.1'!A6</f>
        <v>Období</v>
      </c>
      <c r="B4" s="1552" t="s">
        <v>408</v>
      </c>
      <c r="C4" s="1735" t="s">
        <v>252</v>
      </c>
      <c r="D4" s="1735"/>
      <c r="E4" s="1735"/>
      <c r="F4" s="1735"/>
      <c r="G4" s="1552" t="s">
        <v>253</v>
      </c>
      <c r="H4" s="1552" t="s">
        <v>254</v>
      </c>
      <c r="I4" s="277"/>
      <c r="J4" s="277"/>
      <c r="K4" s="277"/>
      <c r="L4" s="277"/>
      <c r="M4" s="277"/>
      <c r="N4" s="277"/>
      <c r="O4" s="277"/>
    </row>
    <row r="5" spans="1:27" ht="26.25" customHeight="1">
      <c r="A5" s="1728"/>
      <c r="B5" s="1553"/>
      <c r="C5" s="1736" t="s">
        <v>255</v>
      </c>
      <c r="D5" s="1736"/>
      <c r="E5" s="1737" t="s">
        <v>256</v>
      </c>
      <c r="F5" s="1737"/>
      <c r="G5" s="1553"/>
      <c r="H5" s="1553"/>
      <c r="I5" s="277"/>
      <c r="J5" s="277"/>
      <c r="K5" s="277"/>
      <c r="L5" s="277"/>
      <c r="M5" s="277"/>
      <c r="N5" s="277"/>
      <c r="O5" s="277"/>
    </row>
    <row r="6" spans="1:27" ht="14.1" customHeight="1">
      <c r="A6" s="1655"/>
      <c r="B6" s="1723"/>
      <c r="C6" s="707" t="s">
        <v>236</v>
      </c>
      <c r="D6" s="707" t="s">
        <v>142</v>
      </c>
      <c r="E6" s="707" t="s">
        <v>236</v>
      </c>
      <c r="F6" s="707" t="s">
        <v>142</v>
      </c>
      <c r="G6" s="1723"/>
      <c r="H6" s="1723"/>
      <c r="I6" s="168"/>
      <c r="J6" s="168"/>
      <c r="K6" s="168"/>
      <c r="L6" s="168"/>
      <c r="M6" s="168"/>
      <c r="N6" s="168"/>
      <c r="O6" s="168"/>
      <c r="R6" s="138">
        <f>'8.1'!R8</f>
        <v>2024</v>
      </c>
      <c r="S6" s="92"/>
      <c r="T6" s="92"/>
      <c r="U6" s="92"/>
      <c r="V6" s="92"/>
    </row>
    <row r="7" spans="1:27" ht="13.5" customHeight="1">
      <c r="A7" s="1265" t="str">
        <f>'6.1'!A9</f>
        <v>leden</v>
      </c>
      <c r="B7" s="726">
        <v>286</v>
      </c>
      <c r="C7" s="1128">
        <v>7705.974101468033</v>
      </c>
      <c r="D7" s="1128">
        <v>83772.773213003296</v>
      </c>
      <c r="E7" s="601">
        <f>C7/B7</f>
        <v>26.943965389748367</v>
      </c>
      <c r="F7" s="601">
        <f>D7/B7</f>
        <v>292.91179445106047</v>
      </c>
      <c r="G7" s="728">
        <f>C7/'8.1'!C9</f>
        <v>7.3803306937062826E-3</v>
      </c>
      <c r="H7" s="631">
        <f>(C7-R7)/R7</f>
        <v>-2.270174729124223E-2</v>
      </c>
      <c r="I7" s="22"/>
      <c r="J7" s="22"/>
      <c r="K7" s="22"/>
      <c r="L7" s="22"/>
      <c r="M7" s="22"/>
      <c r="N7" s="22"/>
      <c r="O7" s="22"/>
      <c r="R7" s="138">
        <v>7884.9768533910101</v>
      </c>
      <c r="S7" s="27"/>
      <c r="T7" s="296"/>
      <c r="U7" s="27"/>
      <c r="V7" s="27"/>
      <c r="W7" s="27"/>
      <c r="X7" s="27"/>
      <c r="Y7" s="27"/>
      <c r="AA7" s="27"/>
    </row>
    <row r="8" spans="1:27" ht="13.5" customHeight="1">
      <c r="A8" s="1266" t="str">
        <f>'6.1'!A10</f>
        <v>únor</v>
      </c>
      <c r="B8" s="729">
        <v>285</v>
      </c>
      <c r="C8" s="1129">
        <v>7149.0807051470765</v>
      </c>
      <c r="D8" s="1129">
        <v>77556.347806000384</v>
      </c>
      <c r="E8" s="604">
        <f t="shared" ref="E8:E25" si="0">C8/B8</f>
        <v>25.084493702270443</v>
      </c>
      <c r="F8" s="604">
        <f t="shared" ref="F8:F25" si="1">D8/B8</f>
        <v>272.12753616140486</v>
      </c>
      <c r="G8" s="731">
        <f>C8/'8.1'!C10</f>
        <v>7.4319576084608029E-3</v>
      </c>
      <c r="H8" s="654">
        <f t="shared" ref="H8:H25" si="2">(C8-R8)/R8</f>
        <v>-2.0861939223184339E-2</v>
      </c>
      <c r="I8" s="22"/>
      <c r="J8" s="22"/>
      <c r="K8" s="22"/>
      <c r="L8" s="22"/>
      <c r="M8" s="22"/>
      <c r="N8" s="22"/>
      <c r="O8" s="22"/>
      <c r="R8" s="138">
        <v>7301.402112257012</v>
      </c>
      <c r="S8" s="27"/>
      <c r="T8" s="296"/>
      <c r="U8" s="27"/>
      <c r="V8" s="27"/>
      <c r="W8" s="27"/>
      <c r="X8" s="27"/>
      <c r="Y8" s="27"/>
    </row>
    <row r="9" spans="1:27" ht="13.5" customHeight="1">
      <c r="A9" s="1267" t="str">
        <f>'6.1'!A11</f>
        <v>březen</v>
      </c>
      <c r="B9" s="732">
        <v>286</v>
      </c>
      <c r="C9" s="966">
        <v>7633.1338803759718</v>
      </c>
      <c r="D9" s="966">
        <v>83231.702340999618</v>
      </c>
      <c r="E9" s="607">
        <f t="shared" si="0"/>
        <v>26.689279302013887</v>
      </c>
      <c r="F9" s="607">
        <f t="shared" si="1"/>
        <v>291.0199382552434</v>
      </c>
      <c r="G9" s="734">
        <f>C9/'8.1'!C11</f>
        <v>1.0164021678835167E-2</v>
      </c>
      <c r="H9" s="637">
        <f>(C9-R9)/R9</f>
        <v>5.653692393811304E-3</v>
      </c>
      <c r="I9" s="22"/>
      <c r="J9" s="22"/>
      <c r="K9" s="22"/>
      <c r="L9" s="22"/>
      <c r="M9" s="22"/>
      <c r="N9" s="22"/>
      <c r="O9" s="22"/>
      <c r="R9" s="1378">
        <v>7590.2211050470214</v>
      </c>
      <c r="S9" s="27"/>
      <c r="T9" s="296"/>
      <c r="U9" s="27"/>
      <c r="V9" s="27"/>
      <c r="W9" s="27"/>
      <c r="X9" s="27"/>
      <c r="Y9" s="27"/>
      <c r="Z9" s="27"/>
    </row>
    <row r="10" spans="1:27" ht="13.5" customHeight="1">
      <c r="A10" s="1266" t="str">
        <f>'6.1'!A12</f>
        <v>duben</v>
      </c>
      <c r="B10" s="729">
        <v>284</v>
      </c>
      <c r="C10" s="1129">
        <v>7370.2796530209889</v>
      </c>
      <c r="D10" s="1129">
        <v>80724.787857000134</v>
      </c>
      <c r="E10" s="604">
        <f t="shared" si="0"/>
        <v>25.951688919087989</v>
      </c>
      <c r="F10" s="604">
        <f t="shared" si="1"/>
        <v>284.24221076408497</v>
      </c>
      <c r="G10" s="731">
        <f>C10/'8.1'!C12</f>
        <v>1.4655609993375297E-2</v>
      </c>
      <c r="H10" s="654">
        <f t="shared" si="2"/>
        <v>-2.485370174912396E-2</v>
      </c>
      <c r="I10" s="22"/>
      <c r="J10" s="22"/>
      <c r="K10" s="22"/>
      <c r="L10" s="22"/>
      <c r="M10" s="22"/>
      <c r="N10" s="22"/>
      <c r="O10" s="22"/>
      <c r="R10" s="1378">
        <v>7558.127089485024</v>
      </c>
      <c r="S10" s="27"/>
      <c r="T10" s="296"/>
      <c r="U10" s="27"/>
      <c r="V10" s="27"/>
      <c r="W10" s="27"/>
      <c r="X10" s="27"/>
      <c r="Y10" s="27"/>
    </row>
    <row r="11" spans="1:27" ht="13.5" customHeight="1">
      <c r="A11" s="1266" t="str">
        <f>'6.1'!A13</f>
        <v>květen</v>
      </c>
      <c r="B11" s="729">
        <v>284</v>
      </c>
      <c r="C11" s="1129">
        <v>7515.2330401250074</v>
      </c>
      <c r="D11" s="1129">
        <v>82451.927291000611</v>
      </c>
      <c r="E11" s="604">
        <f t="shared" si="0"/>
        <v>26.462088169454251</v>
      </c>
      <c r="F11" s="604">
        <f t="shared" si="1"/>
        <v>290.32368764436836</v>
      </c>
      <c r="G11" s="731">
        <f>C11/'8.1'!C13</f>
        <v>1.8124547960129894E-2</v>
      </c>
      <c r="H11" s="654">
        <f t="shared" si="2"/>
        <v>-3.3478964809322151E-2</v>
      </c>
      <c r="I11" s="22"/>
      <c r="J11" s="22"/>
      <c r="K11" s="22"/>
      <c r="L11" s="22"/>
      <c r="M11" s="22"/>
      <c r="N11" s="22"/>
      <c r="O11" s="22"/>
      <c r="R11" s="1378">
        <v>7775.5504189749809</v>
      </c>
      <c r="S11" s="27"/>
      <c r="T11" s="296"/>
      <c r="U11" s="27"/>
      <c r="V11" s="27"/>
      <c r="W11" s="27"/>
      <c r="X11" s="27"/>
      <c r="Y11" s="27"/>
    </row>
    <row r="12" spans="1:27" ht="13.5" customHeight="1">
      <c r="A12" s="1266" t="str">
        <f>'6.1'!A14</f>
        <v>červen</v>
      </c>
      <c r="B12" s="729">
        <v>284</v>
      </c>
      <c r="C12" s="1129">
        <v>7555.0412079479756</v>
      </c>
      <c r="D12" s="1129">
        <v>82725.484095999767</v>
      </c>
      <c r="E12" s="604">
        <f t="shared" si="0"/>
        <v>26.602257774464704</v>
      </c>
      <c r="F12" s="604">
        <f t="shared" si="1"/>
        <v>291.28691583098509</v>
      </c>
      <c r="G12" s="731">
        <f>C12/'8.1'!C14</f>
        <v>2.5233163001647654E-2</v>
      </c>
      <c r="H12" s="654">
        <f t="shared" si="2"/>
        <v>-3.2276014032596853E-3</v>
      </c>
      <c r="I12" s="22"/>
      <c r="J12" s="22"/>
      <c r="K12" s="22"/>
      <c r="L12" s="22"/>
      <c r="M12" s="22"/>
      <c r="N12" s="22"/>
      <c r="O12" s="22"/>
      <c r="R12" s="1378">
        <v>7579.5048283680298</v>
      </c>
      <c r="S12" s="27"/>
      <c r="T12" s="296"/>
      <c r="U12" s="27"/>
      <c r="V12" s="27"/>
      <c r="W12" s="27"/>
      <c r="X12" s="27"/>
      <c r="Y12" s="27"/>
    </row>
    <row r="13" spans="1:27" ht="13.5" customHeight="1">
      <c r="A13" s="1265" t="str">
        <f>'6.1'!A15</f>
        <v>červenec</v>
      </c>
      <c r="B13" s="726">
        <v>285</v>
      </c>
      <c r="C13" s="1128">
        <v>7484.5939942789992</v>
      </c>
      <c r="D13" s="1128">
        <v>82181.303217000532</v>
      </c>
      <c r="E13" s="601">
        <f t="shared" si="0"/>
        <v>26.261733313259647</v>
      </c>
      <c r="F13" s="601">
        <f t="shared" si="1"/>
        <v>288.35544988421242</v>
      </c>
      <c r="G13" s="728">
        <f>C13/'8.1'!C15</f>
        <v>2.5380534712087153E-2</v>
      </c>
      <c r="H13" s="631">
        <f t="shared" si="2"/>
        <v>-2.9948750196845769E-2</v>
      </c>
      <c r="I13" s="22"/>
      <c r="J13" s="1731" t="s">
        <v>419</v>
      </c>
      <c r="K13" s="1731"/>
      <c r="L13" s="1731"/>
      <c r="M13" s="1731"/>
      <c r="N13" s="1731"/>
      <c r="O13" s="1731"/>
      <c r="P13" s="1731"/>
      <c r="R13" s="1378">
        <v>7715.6686265780245</v>
      </c>
      <c r="S13" s="27"/>
      <c r="T13" s="296"/>
      <c r="U13" s="27"/>
      <c r="V13" s="27"/>
      <c r="W13" s="27"/>
      <c r="X13" s="27"/>
      <c r="Y13" s="27"/>
    </row>
    <row r="14" spans="1:27" ht="13.5" customHeight="1">
      <c r="A14" s="1266" t="str">
        <f>'6.1'!A16</f>
        <v>srpen</v>
      </c>
      <c r="B14" s="729">
        <v>284</v>
      </c>
      <c r="C14" s="1129">
        <v>7253.7530815640021</v>
      </c>
      <c r="D14" s="1129">
        <v>79917.726585000055</v>
      </c>
      <c r="E14" s="604">
        <f t="shared" si="0"/>
        <v>25.541384090014091</v>
      </c>
      <c r="F14" s="604">
        <f t="shared" si="1"/>
        <v>281.4004457218312</v>
      </c>
      <c r="G14" s="731">
        <f>C14/'8.1'!C16</f>
        <v>2.7024178368072461E-2</v>
      </c>
      <c r="H14" s="654">
        <f t="shared" si="2"/>
        <v>-5.0975568058233403E-2</v>
      </c>
      <c r="I14" s="22"/>
      <c r="K14" s="141"/>
      <c r="L14" s="102" t="str">
        <f>C5</f>
        <v>Celková dodávka</v>
      </c>
      <c r="R14" s="1378">
        <v>7643.3786501390114</v>
      </c>
      <c r="S14" s="27"/>
      <c r="T14" s="296"/>
      <c r="U14" s="27"/>
      <c r="V14" s="27"/>
      <c r="W14" s="27"/>
      <c r="X14" s="27"/>
      <c r="Y14" s="27"/>
    </row>
    <row r="15" spans="1:27" ht="13.5" customHeight="1">
      <c r="A15" s="1267" t="str">
        <f>'6.1'!A17</f>
        <v>září</v>
      </c>
      <c r="B15" s="732">
        <v>284</v>
      </c>
      <c r="C15" s="966">
        <v>7533.3365384879944</v>
      </c>
      <c r="D15" s="966">
        <v>83274.964648999623</v>
      </c>
      <c r="E15" s="607">
        <f t="shared" si="0"/>
        <v>26.525832881999982</v>
      </c>
      <c r="F15" s="607">
        <f t="shared" si="1"/>
        <v>293.22170651056206</v>
      </c>
      <c r="G15" s="734">
        <f>C15/'8.1'!C17</f>
        <v>2.3522172212470896E-2</v>
      </c>
      <c r="H15" s="637">
        <f t="shared" si="2"/>
        <v>-1.6869257603305973E-2</v>
      </c>
      <c r="I15" s="22"/>
      <c r="J15" s="22"/>
      <c r="K15" s="274">
        <f>A27</f>
        <v>2016</v>
      </c>
      <c r="L15" s="274">
        <f>C27</f>
        <v>59346</v>
      </c>
      <c r="M15" s="275"/>
      <c r="N15" s="275"/>
      <c r="O15" s="275"/>
      <c r="R15" s="1378">
        <v>7662.5988931269603</v>
      </c>
      <c r="S15" s="27"/>
      <c r="T15" s="296"/>
      <c r="U15" s="27"/>
      <c r="V15" s="27"/>
      <c r="W15" s="27"/>
      <c r="X15" s="27"/>
      <c r="Y15" s="27"/>
    </row>
    <row r="16" spans="1:27" ht="13.5" customHeight="1">
      <c r="A16" s="1266" t="str">
        <f>'6.1'!A18</f>
        <v>říjen</v>
      </c>
      <c r="B16" s="729">
        <v>283</v>
      </c>
      <c r="C16" s="1129">
        <v>7741.9846574459953</v>
      </c>
      <c r="D16" s="1129">
        <v>85555.468865998788</v>
      </c>
      <c r="E16" s="604">
        <f t="shared" si="0"/>
        <v>27.356836245392209</v>
      </c>
      <c r="F16" s="604">
        <f t="shared" si="1"/>
        <v>302.31614440282254</v>
      </c>
      <c r="G16" s="731">
        <f>C16/'8.1'!C18</f>
        <v>1.2786318955940708E-2</v>
      </c>
      <c r="H16" s="654">
        <f t="shared" si="2"/>
        <v>-3.5426843962889219E-2</v>
      </c>
      <c r="I16" s="22"/>
      <c r="J16" s="22"/>
      <c r="K16" s="274">
        <f t="shared" ref="K16:K24" si="3">A28</f>
        <v>2017</v>
      </c>
      <c r="L16" s="274">
        <f t="shared" ref="L16:L24" si="4">C28</f>
        <v>62917.251701243251</v>
      </c>
      <c r="M16" s="275"/>
      <c r="N16" s="275"/>
      <c r="O16" s="275"/>
      <c r="R16" s="1378">
        <v>8026.3322786769859</v>
      </c>
      <c r="S16" s="27"/>
      <c r="T16" s="296"/>
      <c r="U16" s="27"/>
      <c r="V16" s="27"/>
      <c r="W16" s="27"/>
      <c r="X16" s="27"/>
      <c r="Y16" s="27"/>
    </row>
    <row r="17" spans="1:25" ht="13.5" customHeight="1">
      <c r="A17" s="1266" t="str">
        <f>'6.1'!A19</f>
        <v>listopad</v>
      </c>
      <c r="B17" s="729">
        <v>283</v>
      </c>
      <c r="C17" s="1129">
        <v>7650.5013921640348</v>
      </c>
      <c r="D17" s="1129">
        <v>84219.998680000892</v>
      </c>
      <c r="E17" s="604">
        <f t="shared" si="0"/>
        <v>27.033573823901182</v>
      </c>
      <c r="F17" s="604">
        <f t="shared" si="1"/>
        <v>297.59716848056854</v>
      </c>
      <c r="G17" s="731">
        <f>C17/'8.1'!C19</f>
        <v>9.4911048348879663E-3</v>
      </c>
      <c r="H17" s="654">
        <f t="shared" si="2"/>
        <v>-3.8461298015937714E-2</v>
      </c>
      <c r="I17" s="22"/>
      <c r="J17" s="22"/>
      <c r="K17" s="274">
        <f t="shared" si="3"/>
        <v>2018</v>
      </c>
      <c r="L17" s="274">
        <f t="shared" si="4"/>
        <v>72655.081130820108</v>
      </c>
      <c r="M17" s="275"/>
      <c r="N17" s="275"/>
      <c r="O17" s="275"/>
      <c r="R17" s="1378">
        <v>7956.5194582160912</v>
      </c>
      <c r="S17" s="27"/>
      <c r="T17" s="296"/>
      <c r="U17" s="27"/>
      <c r="V17" s="27"/>
      <c r="W17" s="27"/>
      <c r="X17" s="27"/>
      <c r="Y17" s="27"/>
    </row>
    <row r="18" spans="1:25" ht="13.5" customHeight="1">
      <c r="A18" s="1266" t="str">
        <f>'6.1'!A20</f>
        <v>prosinec</v>
      </c>
      <c r="B18" s="729">
        <v>282</v>
      </c>
      <c r="C18" s="1129">
        <v>7238.8511648920103</v>
      </c>
      <c r="D18" s="1129">
        <v>79478.732077000081</v>
      </c>
      <c r="E18" s="604">
        <f t="shared" si="0"/>
        <v>25.669684981886562</v>
      </c>
      <c r="F18" s="604">
        <f t="shared" si="1"/>
        <v>281.83947545035488</v>
      </c>
      <c r="G18" s="731">
        <f>C18/'8.1'!C20</f>
        <v>7.7136747154721227E-3</v>
      </c>
      <c r="H18" s="654">
        <f t="shared" si="2"/>
        <v>-4.6519404311090293E-2</v>
      </c>
      <c r="I18" s="22"/>
      <c r="J18" s="22"/>
      <c r="K18" s="274">
        <f t="shared" si="3"/>
        <v>2019</v>
      </c>
      <c r="L18" s="274">
        <f t="shared" si="4"/>
        <v>84282.357647964105</v>
      </c>
      <c r="M18" s="275"/>
      <c r="N18" s="275"/>
      <c r="O18" s="275"/>
      <c r="R18" s="1378">
        <v>7592.0277744737832</v>
      </c>
      <c r="S18" s="27"/>
      <c r="T18" s="296"/>
      <c r="U18" s="27"/>
      <c r="V18" s="27"/>
      <c r="W18" s="27"/>
      <c r="X18" s="27"/>
      <c r="Y18" s="27"/>
    </row>
    <row r="19" spans="1:25" ht="13.5" customHeight="1">
      <c r="A19" s="1265" t="str">
        <f>'6.1'!A21</f>
        <v>I. čtvrtletí</v>
      </c>
      <c r="B19" s="726">
        <f>B9</f>
        <v>286</v>
      </c>
      <c r="C19" s="1128">
        <f t="shared" ref="C19:D19" si="5">SUM(C7:C9)</f>
        <v>22488.188686991081</v>
      </c>
      <c r="D19" s="1128">
        <f t="shared" si="5"/>
        <v>244560.8233600033</v>
      </c>
      <c r="E19" s="601">
        <f t="shared" si="0"/>
        <v>78.630030374094687</v>
      </c>
      <c r="F19" s="601">
        <f t="shared" si="1"/>
        <v>855.10777398602556</v>
      </c>
      <c r="G19" s="728">
        <f>C19/'8.1'!C21</f>
        <v>8.1565937914181395E-3</v>
      </c>
      <c r="H19" s="631">
        <f t="shared" si="2"/>
        <v>-1.2662617897701057E-2</v>
      </c>
      <c r="I19" s="22"/>
      <c r="J19" s="22"/>
      <c r="K19" s="274">
        <f t="shared" si="3"/>
        <v>2020</v>
      </c>
      <c r="L19" s="274">
        <f t="shared" si="4"/>
        <v>87655.479339502286</v>
      </c>
      <c r="M19" s="275"/>
      <c r="N19" s="275"/>
      <c r="O19" s="275"/>
      <c r="R19" s="1378">
        <v>22776.600070695044</v>
      </c>
      <c r="S19" s="248"/>
      <c r="T19" s="248"/>
      <c r="U19" s="248"/>
      <c r="V19" s="248"/>
      <c r="W19" s="27"/>
    </row>
    <row r="20" spans="1:25" ht="13.5" customHeight="1">
      <c r="A20" s="1266" t="str">
        <f>'6.1'!A22</f>
        <v>II. čtvrtletí</v>
      </c>
      <c r="B20" s="729">
        <f>B12</f>
        <v>284</v>
      </c>
      <c r="C20" s="1129">
        <f t="shared" ref="C20:D20" si="6">SUM(C10:C12)</f>
        <v>22440.553901093972</v>
      </c>
      <c r="D20" s="1129">
        <f t="shared" si="6"/>
        <v>245902.19924400051</v>
      </c>
      <c r="E20" s="604">
        <f t="shared" si="0"/>
        <v>79.016034863006936</v>
      </c>
      <c r="F20" s="604">
        <f t="shared" si="1"/>
        <v>865.85281423943843</v>
      </c>
      <c r="G20" s="731">
        <f>C20/'8.1'!C22</f>
        <v>1.8439977314801601E-2</v>
      </c>
      <c r="H20" s="654">
        <f t="shared" si="2"/>
        <v>-2.0626922475731963E-2</v>
      </c>
      <c r="I20" s="22"/>
      <c r="J20" s="22"/>
      <c r="K20" s="274">
        <f t="shared" si="3"/>
        <v>2021</v>
      </c>
      <c r="L20" s="274">
        <f t="shared" si="4"/>
        <v>99015.99779107004</v>
      </c>
      <c r="M20" s="275"/>
      <c r="N20" s="275"/>
      <c r="O20" s="275"/>
      <c r="R20" s="1378">
        <v>22913.182336828035</v>
      </c>
      <c r="S20" s="248"/>
      <c r="T20" s="248"/>
      <c r="U20" s="248"/>
      <c r="V20" s="248"/>
      <c r="W20" s="27"/>
    </row>
    <row r="21" spans="1:25" ht="13.5" customHeight="1">
      <c r="A21" s="1266" t="str">
        <f>'6.1'!A23</f>
        <v>III. čtvrtletí</v>
      </c>
      <c r="B21" s="729">
        <f>B15</f>
        <v>284</v>
      </c>
      <c r="C21" s="1129">
        <f t="shared" ref="C21:D21" si="7">SUM(C13:C15)</f>
        <v>22271.683614330996</v>
      </c>
      <c r="D21" s="1129">
        <f t="shared" si="7"/>
        <v>245373.99445100021</v>
      </c>
      <c r="E21" s="604">
        <f t="shared" si="0"/>
        <v>78.421421177221816</v>
      </c>
      <c r="F21" s="604">
        <f t="shared" si="1"/>
        <v>863.99293820774722</v>
      </c>
      <c r="G21" s="731">
        <f>C21/'8.1'!C23</f>
        <v>2.5206258047109097E-2</v>
      </c>
      <c r="H21" s="654">
        <f t="shared" si="2"/>
        <v>-3.2576408740717024E-2</v>
      </c>
      <c r="I21" s="22"/>
      <c r="J21" s="22"/>
      <c r="K21" s="274">
        <f t="shared" si="3"/>
        <v>2022</v>
      </c>
      <c r="L21" s="274">
        <f t="shared" si="4"/>
        <v>91092.884459144931</v>
      </c>
      <c r="M21" s="275"/>
      <c r="N21" s="275"/>
      <c r="O21" s="275"/>
      <c r="R21" s="1378">
        <v>23021.646169843996</v>
      </c>
      <c r="S21" s="248"/>
      <c r="T21" s="248"/>
      <c r="U21" s="248"/>
      <c r="V21" s="248"/>
      <c r="W21" s="27"/>
    </row>
    <row r="22" spans="1:25" ht="13.5" customHeight="1">
      <c r="A22" s="1267" t="str">
        <f>'6.1'!A24</f>
        <v>IV. čtvrtletí</v>
      </c>
      <c r="B22" s="732">
        <f>B18</f>
        <v>282</v>
      </c>
      <c r="C22" s="966">
        <f t="shared" ref="C22:D22" si="8">SUM(C16:C18)</f>
        <v>22631.33721450204</v>
      </c>
      <c r="D22" s="966">
        <f t="shared" si="8"/>
        <v>249254.19962299976</v>
      </c>
      <c r="E22" s="607">
        <f t="shared" si="0"/>
        <v>80.252968845751923</v>
      </c>
      <c r="F22" s="607">
        <f t="shared" si="1"/>
        <v>883.88014050709137</v>
      </c>
      <c r="G22" s="734">
        <f>C22/'8.1'!C24</f>
        <v>9.6303385246011824E-3</v>
      </c>
      <c r="H22" s="637">
        <f t="shared" si="2"/>
        <v>-4.002320760154391E-2</v>
      </c>
      <c r="I22" s="22"/>
      <c r="J22" s="22"/>
      <c r="K22" s="274">
        <f t="shared" si="3"/>
        <v>2023</v>
      </c>
      <c r="L22" s="274">
        <f t="shared" si="4"/>
        <v>89324.829415082859</v>
      </c>
      <c r="M22" s="275"/>
      <c r="N22" s="275"/>
      <c r="O22" s="275"/>
      <c r="R22" s="1378">
        <v>23574.87951136686</v>
      </c>
      <c r="S22" s="248"/>
      <c r="T22" s="248"/>
      <c r="U22" s="248"/>
      <c r="V22" s="248"/>
      <c r="W22" s="27"/>
    </row>
    <row r="23" spans="1:25" ht="13.5" customHeight="1">
      <c r="A23" s="1266" t="str">
        <f>'6.1'!A25</f>
        <v>I. pololetí</v>
      </c>
      <c r="B23" s="729">
        <f>B12</f>
        <v>284</v>
      </c>
      <c r="C23" s="1129">
        <f t="shared" ref="C23:D23" si="9">SUM(C7:C12)</f>
        <v>44928.74258808505</v>
      </c>
      <c r="D23" s="1129">
        <f t="shared" si="9"/>
        <v>490463.02260400378</v>
      </c>
      <c r="E23" s="604">
        <f t="shared" si="0"/>
        <v>158.19979784536989</v>
      </c>
      <c r="F23" s="604">
        <f t="shared" si="1"/>
        <v>1726.9824739577598</v>
      </c>
      <c r="G23" s="731">
        <f>C23/'8.1'!C25</f>
        <v>1.1305650833454238E-2</v>
      </c>
      <c r="H23" s="654">
        <f t="shared" si="2"/>
        <v>-1.6656674191399143E-2</v>
      </c>
      <c r="I23" s="22"/>
      <c r="J23" s="22"/>
      <c r="K23" s="274">
        <f t="shared" si="3"/>
        <v>2024</v>
      </c>
      <c r="L23" s="274">
        <f t="shared" si="4"/>
        <v>92286.308088733931</v>
      </c>
      <c r="M23" s="275"/>
      <c r="N23" s="275"/>
      <c r="O23" s="275"/>
      <c r="R23" s="1378">
        <v>45689.782407523082</v>
      </c>
      <c r="S23" s="248"/>
      <c r="T23" s="248"/>
      <c r="U23" s="248"/>
      <c r="V23" s="248"/>
      <c r="W23" s="27"/>
    </row>
    <row r="24" spans="1:25" ht="13.5" customHeight="1">
      <c r="A24" s="1266" t="str">
        <f>'6.1'!A26</f>
        <v>II. pololetí</v>
      </c>
      <c r="B24" s="729">
        <f>B18</f>
        <v>282</v>
      </c>
      <c r="C24" s="1129">
        <f t="shared" ref="C24:D24" si="10">SUM(C13:C18)</f>
        <v>44903.020828833032</v>
      </c>
      <c r="D24" s="1129">
        <f t="shared" si="10"/>
        <v>494628.194074</v>
      </c>
      <c r="E24" s="604">
        <f t="shared" si="0"/>
        <v>159.23057031501077</v>
      </c>
      <c r="F24" s="604">
        <f t="shared" si="1"/>
        <v>1754.0006882056737</v>
      </c>
      <c r="G24" s="731">
        <f>C24/'8.1'!C26</f>
        <v>1.3886464788703021E-2</v>
      </c>
      <c r="H24" s="654">
        <f t="shared" si="2"/>
        <v>-3.6344015516605287E-2</v>
      </c>
      <c r="I24" s="22"/>
      <c r="J24" s="22"/>
      <c r="K24" s="274">
        <f t="shared" si="3"/>
        <v>2025</v>
      </c>
      <c r="L24" s="274">
        <f t="shared" si="4"/>
        <v>89831.763416918082</v>
      </c>
      <c r="M24" s="275"/>
      <c r="N24" s="275"/>
      <c r="O24" s="275"/>
      <c r="R24" s="1378">
        <v>46596.525681210856</v>
      </c>
      <c r="S24" s="248"/>
      <c r="T24" s="248"/>
      <c r="U24" s="248"/>
      <c r="V24" s="248"/>
      <c r="W24" s="27"/>
    </row>
    <row r="25" spans="1:25" ht="13.5" customHeight="1">
      <c r="A25" s="1264" t="str">
        <f>'6.1'!A27</f>
        <v>rok</v>
      </c>
      <c r="B25" s="717">
        <f>B18</f>
        <v>282</v>
      </c>
      <c r="C25" s="1130">
        <f t="shared" ref="C25:D25" si="11">SUM(C7:C18)</f>
        <v>89831.763416918082</v>
      </c>
      <c r="D25" s="1130">
        <f t="shared" si="11"/>
        <v>985091.21667800378</v>
      </c>
      <c r="E25" s="610">
        <f t="shared" si="0"/>
        <v>318.55235254226272</v>
      </c>
      <c r="F25" s="610">
        <f t="shared" si="1"/>
        <v>3493.2312648156162</v>
      </c>
      <c r="G25" s="736">
        <f>C25/'8.1'!C27</f>
        <v>1.2463496078310784E-2</v>
      </c>
      <c r="H25" s="633">
        <f t="shared" si="2"/>
        <v>-2.6597062149845536E-2</v>
      </c>
      <c r="I25" s="22"/>
      <c r="J25" s="568" t="s">
        <v>257</v>
      </c>
      <c r="K25" s="516"/>
      <c r="L25" s="516"/>
      <c r="M25" s="516"/>
      <c r="N25" s="516"/>
      <c r="O25" s="516"/>
      <c r="P25" s="516"/>
      <c r="R25" s="1379">
        <v>92286.308088733931</v>
      </c>
      <c r="S25" s="279"/>
      <c r="T25" s="279"/>
      <c r="U25" s="279"/>
      <c r="V25" s="279"/>
      <c r="W25" s="27"/>
    </row>
    <row r="26" spans="1:25" ht="12" customHeight="1">
      <c r="A26" s="614"/>
      <c r="B26" s="753"/>
      <c r="C26" s="754"/>
      <c r="D26" s="754"/>
      <c r="E26" s="755"/>
      <c r="F26" s="756"/>
      <c r="G26" s="744"/>
      <c r="H26" s="753"/>
      <c r="K26" s="141"/>
      <c r="L26" s="102" t="str">
        <f>B4</f>
        <v>Počet stanic
CNG</v>
      </c>
      <c r="R26" s="1380"/>
    </row>
    <row r="27" spans="1:25" ht="12" customHeight="1">
      <c r="A27" s="1261">
        <v>2016</v>
      </c>
      <c r="B27" s="708">
        <v>143</v>
      </c>
      <c r="C27" s="762">
        <v>59346</v>
      </c>
      <c r="D27" s="762">
        <v>634378.41875408846</v>
      </c>
      <c r="E27" s="612">
        <v>415.00699300699301</v>
      </c>
      <c r="F27" s="612">
        <v>4436.2127185600593</v>
      </c>
      <c r="G27" s="741">
        <v>6.9593808297303732E-3</v>
      </c>
      <c r="H27" s="667">
        <v>0.36149028424602536</v>
      </c>
      <c r="I27" s="22"/>
      <c r="K27" s="141">
        <f>A27</f>
        <v>2016</v>
      </c>
      <c r="L27" s="138">
        <f>B27</f>
        <v>143</v>
      </c>
      <c r="N27" s="27"/>
      <c r="R27" s="1380"/>
    </row>
    <row r="28" spans="1:25" ht="12" customHeight="1">
      <c r="A28" s="1263">
        <v>2017</v>
      </c>
      <c r="B28" s="714">
        <v>196</v>
      </c>
      <c r="C28" s="764">
        <v>62917.251701243251</v>
      </c>
      <c r="D28" s="764">
        <v>671441.63344739994</v>
      </c>
      <c r="E28" s="618">
        <v>321.0063862308329</v>
      </c>
      <c r="F28" s="618">
        <v>3425.7226196295915</v>
      </c>
      <c r="G28" s="743">
        <v>7.378174019292842E-3</v>
      </c>
      <c r="H28" s="668">
        <v>6.0176788684043588E-2</v>
      </c>
      <c r="I28" s="22"/>
      <c r="K28" s="141">
        <f t="shared" ref="K28:L36" si="12">A28</f>
        <v>2017</v>
      </c>
      <c r="L28" s="138">
        <f t="shared" si="12"/>
        <v>196</v>
      </c>
      <c r="N28" s="27"/>
      <c r="R28" s="1377"/>
    </row>
    <row r="29" spans="1:25" ht="12" customHeight="1">
      <c r="A29" s="1262">
        <v>2018</v>
      </c>
      <c r="B29" s="711">
        <v>222</v>
      </c>
      <c r="C29" s="763">
        <v>72655.081130820108</v>
      </c>
      <c r="D29" s="763">
        <v>775213.22258000006</v>
      </c>
      <c r="E29" s="615">
        <v>327.27514022891938</v>
      </c>
      <c r="F29" s="615">
        <v>3491.9514530630631</v>
      </c>
      <c r="G29" s="744">
        <v>8.8790475975680117E-3</v>
      </c>
      <c r="H29" s="666">
        <v>0.15477200873007041</v>
      </c>
      <c r="I29" s="22"/>
      <c r="K29" s="141">
        <f t="shared" si="12"/>
        <v>2018</v>
      </c>
      <c r="L29" s="138">
        <f t="shared" si="12"/>
        <v>222</v>
      </c>
      <c r="N29" s="27"/>
      <c r="R29" s="1377"/>
    </row>
    <row r="30" spans="1:25" ht="12" customHeight="1">
      <c r="A30" s="1262">
        <v>2019</v>
      </c>
      <c r="B30" s="711">
        <v>238</v>
      </c>
      <c r="C30" s="763">
        <v>84282.357647964105</v>
      </c>
      <c r="D30" s="763">
        <v>908440.03720000002</v>
      </c>
      <c r="E30" s="615">
        <v>354.12755314270635</v>
      </c>
      <c r="F30" s="615">
        <v>3816.9749462184873</v>
      </c>
      <c r="G30" s="744">
        <v>9.8407476829755949E-3</v>
      </c>
      <c r="H30" s="666">
        <v>0.16003390728046046</v>
      </c>
      <c r="I30" s="22"/>
      <c r="K30" s="141">
        <f t="shared" si="12"/>
        <v>2019</v>
      </c>
      <c r="L30" s="138">
        <f t="shared" si="12"/>
        <v>238</v>
      </c>
      <c r="N30" s="27"/>
      <c r="R30" s="1377"/>
    </row>
    <row r="31" spans="1:25" ht="12" customHeight="1">
      <c r="A31" s="1261">
        <v>2020</v>
      </c>
      <c r="B31" s="708">
        <v>255</v>
      </c>
      <c r="C31" s="762">
        <v>87655.479339502286</v>
      </c>
      <c r="D31" s="762">
        <v>936926.35021000006</v>
      </c>
      <c r="E31" s="612">
        <v>343.74697780196976</v>
      </c>
      <c r="F31" s="612">
        <v>3674.2209812156866</v>
      </c>
      <c r="G31" s="741">
        <v>1.0082041594889683E-2</v>
      </c>
      <c r="H31" s="667">
        <v>4.0021681709798029E-2</v>
      </c>
      <c r="I31" s="22"/>
      <c r="K31" s="141">
        <f t="shared" si="12"/>
        <v>2020</v>
      </c>
      <c r="L31" s="138">
        <f t="shared" si="12"/>
        <v>255</v>
      </c>
      <c r="N31" s="27"/>
      <c r="R31" s="1377"/>
    </row>
    <row r="32" spans="1:25" ht="12" customHeight="1">
      <c r="A32" s="1263">
        <v>2021</v>
      </c>
      <c r="B32" s="714">
        <v>270</v>
      </c>
      <c r="C32" s="764">
        <v>99015.99779107004</v>
      </c>
      <c r="D32" s="764">
        <v>1057131.986765</v>
      </c>
      <c r="E32" s="618">
        <v>366.72591774470385</v>
      </c>
      <c r="F32" s="618">
        <v>3915.3036546851854</v>
      </c>
      <c r="G32" s="743">
        <v>1.0495949452373962E-2</v>
      </c>
      <c r="H32" s="668">
        <v>0.12960420200962944</v>
      </c>
      <c r="I32" s="22"/>
      <c r="K32" s="141">
        <f t="shared" si="12"/>
        <v>2021</v>
      </c>
      <c r="L32" s="138">
        <f t="shared" si="12"/>
        <v>270</v>
      </c>
      <c r="N32" s="27"/>
      <c r="R32" s="1377"/>
    </row>
    <row r="33" spans="1:18" ht="12" customHeight="1">
      <c r="A33" s="1262">
        <v>2022</v>
      </c>
      <c r="B33" s="711">
        <v>271</v>
      </c>
      <c r="C33" s="763">
        <v>91092.884459144931</v>
      </c>
      <c r="D33" s="763">
        <v>985446.50161799998</v>
      </c>
      <c r="E33" s="615">
        <v>336.13610501529496</v>
      </c>
      <c r="F33" s="615">
        <v>3636.3339543099632</v>
      </c>
      <c r="G33" s="744">
        <v>1.2075259139269269E-2</v>
      </c>
      <c r="H33" s="666">
        <v>-8.0018517297006639E-2</v>
      </c>
      <c r="I33" s="22"/>
      <c r="K33" s="141">
        <f t="shared" si="12"/>
        <v>2022</v>
      </c>
      <c r="L33" s="138">
        <f t="shared" si="12"/>
        <v>271</v>
      </c>
      <c r="N33" s="27"/>
      <c r="R33" s="1377"/>
    </row>
    <row r="34" spans="1:18" ht="12" customHeight="1">
      <c r="A34" s="1262">
        <v>2023</v>
      </c>
      <c r="B34" s="711">
        <v>278</v>
      </c>
      <c r="C34" s="763">
        <v>89324.829415082859</v>
      </c>
      <c r="D34" s="763">
        <v>975720.88798000012</v>
      </c>
      <c r="E34" s="615">
        <v>321.31233602547792</v>
      </c>
      <c r="F34" s="615">
        <v>3509.7873668345328</v>
      </c>
      <c r="G34" s="744">
        <v>1.3216520507073703E-2</v>
      </c>
      <c r="H34" s="666">
        <v>-1.9409365007593351E-2</v>
      </c>
      <c r="I34" s="22"/>
      <c r="K34" s="141">
        <f t="shared" si="12"/>
        <v>2023</v>
      </c>
      <c r="L34" s="138">
        <f t="shared" si="12"/>
        <v>278</v>
      </c>
      <c r="N34" s="27"/>
      <c r="R34" s="1377"/>
    </row>
    <row r="35" spans="1:18" ht="12" customHeight="1">
      <c r="A35" s="1261">
        <v>2024</v>
      </c>
      <c r="B35" s="708">
        <v>285</v>
      </c>
      <c r="C35" s="762">
        <v>92286.308088733931</v>
      </c>
      <c r="D35" s="762">
        <v>1006818.2128770008</v>
      </c>
      <c r="E35" s="612">
        <v>323.811607328891</v>
      </c>
      <c r="F35" s="612">
        <v>3532.6954837789503</v>
      </c>
      <c r="G35" s="741">
        <v>1.3638389686887981E-2</v>
      </c>
      <c r="H35" s="667">
        <v>3.3154036711219449E-2</v>
      </c>
      <c r="I35" s="22"/>
      <c r="K35" s="141">
        <f t="shared" si="12"/>
        <v>2024</v>
      </c>
      <c r="L35" s="138">
        <f t="shared" si="12"/>
        <v>285</v>
      </c>
      <c r="N35" s="27"/>
      <c r="R35" s="1377"/>
    </row>
    <row r="36" spans="1:18" ht="12" customHeight="1">
      <c r="A36" s="1263">
        <v>2025</v>
      </c>
      <c r="B36" s="714">
        <f>B25</f>
        <v>282</v>
      </c>
      <c r="C36" s="764">
        <f t="shared" ref="C36:F36" si="13">C25</f>
        <v>89831.763416918082</v>
      </c>
      <c r="D36" s="764">
        <f t="shared" si="13"/>
        <v>985091.21667800378</v>
      </c>
      <c r="E36" s="618">
        <f t="shared" si="13"/>
        <v>318.55235254226272</v>
      </c>
      <c r="F36" s="618">
        <f t="shared" si="13"/>
        <v>3493.2312648156162</v>
      </c>
      <c r="G36" s="743">
        <f>C36/'8.1'!C38</f>
        <v>1.2463496078310784E-2</v>
      </c>
      <c r="H36" s="668">
        <f>(C36-C35)/C35</f>
        <v>-2.6597062149845536E-2</v>
      </c>
      <c r="I36" s="22"/>
      <c r="K36" s="141">
        <f t="shared" si="12"/>
        <v>2025</v>
      </c>
      <c r="L36" s="138">
        <f t="shared" si="12"/>
        <v>282</v>
      </c>
      <c r="N36" s="27"/>
      <c r="R36" s="1377"/>
    </row>
    <row r="37" spans="1:18" ht="5.0999999999999996" customHeight="1">
      <c r="A37" s="614"/>
      <c r="B37" s="711"/>
      <c r="C37" s="763"/>
      <c r="D37" s="763"/>
      <c r="E37" s="615"/>
      <c r="F37" s="615"/>
      <c r="G37" s="744"/>
      <c r="H37" s="666"/>
      <c r="I37" s="22"/>
      <c r="K37" s="141"/>
      <c r="L37" s="138"/>
      <c r="N37" s="27"/>
      <c r="R37" s="1377"/>
    </row>
    <row r="38" spans="1:18" ht="12" customHeight="1">
      <c r="A38" s="1739" t="s">
        <v>598</v>
      </c>
      <c r="B38" s="1739"/>
      <c r="C38" s="1739"/>
      <c r="D38" s="1739"/>
      <c r="E38" s="1739"/>
      <c r="F38" s="1739"/>
      <c r="G38" s="1739"/>
      <c r="H38" s="1739"/>
      <c r="I38" s="1739"/>
      <c r="J38" s="1739"/>
      <c r="K38" s="1739"/>
      <c r="L38" s="1739"/>
      <c r="M38" s="1739"/>
      <c r="N38" s="1739"/>
      <c r="O38" s="1739"/>
      <c r="P38" s="1739"/>
    </row>
    <row r="39" spans="1:18" ht="14.1" customHeight="1">
      <c r="A39" s="271"/>
      <c r="C39" s="272"/>
      <c r="D39" s="273"/>
    </row>
    <row r="40" spans="1:18" ht="14.1" customHeight="1">
      <c r="C40" s="272"/>
      <c r="D40" s="273"/>
    </row>
    <row r="41" spans="1:18" ht="14.1" customHeight="1">
      <c r="C41" s="272"/>
      <c r="D41" s="141"/>
    </row>
    <row r="42" spans="1:18" ht="14.1" customHeight="1"/>
    <row r="43" spans="1:18" ht="14.1" customHeight="1"/>
    <row r="44" spans="1:18" ht="14.1" customHeight="1"/>
    <row r="45" spans="1:18" ht="14.1" customHeight="1"/>
    <row r="46" spans="1:18" ht="14.1" customHeight="1"/>
    <row r="47" spans="1:18" ht="14.1" customHeight="1"/>
    <row r="48" spans="1:1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sheetData>
  <mergeCells count="12">
    <mergeCell ref="A1:P1"/>
    <mergeCell ref="A3:H3"/>
    <mergeCell ref="A38:P38"/>
    <mergeCell ref="C4:F4"/>
    <mergeCell ref="C5:D5"/>
    <mergeCell ref="E5:F5"/>
    <mergeCell ref="G4:G6"/>
    <mergeCell ref="H4:H6"/>
    <mergeCell ref="J3:P3"/>
    <mergeCell ref="J13:P13"/>
    <mergeCell ref="A4:A6"/>
    <mergeCell ref="B4:B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5"/>
  <dimension ref="A1:AC61"/>
  <sheetViews>
    <sheetView showGridLines="0" zoomScaleNormal="100" zoomScaleSheetLayoutView="100" workbookViewId="0">
      <selection sqref="A1:R1"/>
    </sheetView>
  </sheetViews>
  <sheetFormatPr defaultRowHeight="11.25"/>
  <cols>
    <col min="1" max="1" width="8" style="7" customWidth="1"/>
    <col min="2" max="2" width="7.28515625" style="7" customWidth="1"/>
    <col min="3" max="3" width="6.7109375" style="7" customWidth="1"/>
    <col min="4" max="4" width="7.7109375" style="7" customWidth="1"/>
    <col min="5" max="5" width="6.7109375" style="7" customWidth="1"/>
    <col min="6" max="6" width="8.7109375" style="7" customWidth="1"/>
    <col min="7" max="7" width="7.85546875" style="7" customWidth="1"/>
    <col min="8" max="8" width="8.7109375" style="7" customWidth="1"/>
    <col min="9" max="10" width="9.7109375" style="7" customWidth="1"/>
    <col min="11" max="11" width="1.7109375" style="7" customWidth="1"/>
    <col min="12" max="12" width="7.5703125" style="7" customWidth="1"/>
    <col min="13" max="17" width="9.7109375" style="7" customWidth="1"/>
    <col min="18" max="18" width="4.85546875" style="7" customWidth="1"/>
    <col min="19" max="19" width="9.140625" style="7"/>
    <col min="20" max="20" width="9.140625" style="141"/>
    <col min="21" max="247" width="9.140625" style="7"/>
    <col min="248" max="260" width="10.7109375" style="7" customWidth="1"/>
    <col min="261" max="503" width="9.140625" style="7"/>
    <col min="504" max="516" width="10.7109375" style="7" customWidth="1"/>
    <col min="517" max="759" width="9.140625" style="7"/>
    <col min="760" max="772" width="10.7109375" style="7" customWidth="1"/>
    <col min="773" max="1015" width="9.140625" style="7"/>
    <col min="1016" max="1028" width="10.7109375" style="7" customWidth="1"/>
    <col min="1029" max="1271" width="9.140625" style="7"/>
    <col min="1272" max="1284" width="10.7109375" style="7" customWidth="1"/>
    <col min="1285" max="1527" width="9.140625" style="7"/>
    <col min="1528" max="1540" width="10.7109375" style="7" customWidth="1"/>
    <col min="1541" max="1783" width="9.140625" style="7"/>
    <col min="1784" max="1796" width="10.7109375" style="7" customWidth="1"/>
    <col min="1797" max="2039" width="9.140625" style="7"/>
    <col min="2040" max="2052" width="10.7109375" style="7" customWidth="1"/>
    <col min="2053" max="2295" width="9.140625" style="7"/>
    <col min="2296" max="2308" width="10.7109375" style="7" customWidth="1"/>
    <col min="2309" max="2551" width="9.140625" style="7"/>
    <col min="2552" max="2564" width="10.7109375" style="7" customWidth="1"/>
    <col min="2565" max="2807" width="9.140625" style="7"/>
    <col min="2808" max="2820" width="10.7109375" style="7" customWidth="1"/>
    <col min="2821" max="3063" width="9.140625" style="7"/>
    <col min="3064" max="3076" width="10.7109375" style="7" customWidth="1"/>
    <col min="3077" max="3319" width="9.140625" style="7"/>
    <col min="3320" max="3332" width="10.7109375" style="7" customWidth="1"/>
    <col min="3333" max="3575" width="9.140625" style="7"/>
    <col min="3576" max="3588" width="10.7109375" style="7" customWidth="1"/>
    <col min="3589" max="3831" width="9.140625" style="7"/>
    <col min="3832" max="3844" width="10.7109375" style="7" customWidth="1"/>
    <col min="3845" max="4087" width="9.140625" style="7"/>
    <col min="4088" max="4100" width="10.7109375" style="7" customWidth="1"/>
    <col min="4101" max="4343" width="9.140625" style="7"/>
    <col min="4344" max="4356" width="10.7109375" style="7" customWidth="1"/>
    <col min="4357" max="4599" width="9.140625" style="7"/>
    <col min="4600" max="4612" width="10.7109375" style="7" customWidth="1"/>
    <col min="4613" max="4855" width="9.140625" style="7"/>
    <col min="4856" max="4868" width="10.7109375" style="7" customWidth="1"/>
    <col min="4869" max="5111" width="9.140625" style="7"/>
    <col min="5112" max="5124" width="10.7109375" style="7" customWidth="1"/>
    <col min="5125" max="5367" width="9.140625" style="7"/>
    <col min="5368" max="5380" width="10.7109375" style="7" customWidth="1"/>
    <col min="5381" max="5623" width="9.140625" style="7"/>
    <col min="5624" max="5636" width="10.7109375" style="7" customWidth="1"/>
    <col min="5637" max="5879" width="9.140625" style="7"/>
    <col min="5880" max="5892" width="10.7109375" style="7" customWidth="1"/>
    <col min="5893" max="6135" width="9.140625" style="7"/>
    <col min="6136" max="6148" width="10.7109375" style="7" customWidth="1"/>
    <col min="6149" max="6391" width="9.140625" style="7"/>
    <col min="6392" max="6404" width="10.7109375" style="7" customWidth="1"/>
    <col min="6405" max="6647" width="9.140625" style="7"/>
    <col min="6648" max="6660" width="10.7109375" style="7" customWidth="1"/>
    <col min="6661" max="6903" width="9.140625" style="7"/>
    <col min="6904" max="6916" width="10.7109375" style="7" customWidth="1"/>
    <col min="6917" max="7159" width="9.140625" style="7"/>
    <col min="7160" max="7172" width="10.7109375" style="7" customWidth="1"/>
    <col min="7173" max="7415" width="9.140625" style="7"/>
    <col min="7416" max="7428" width="10.7109375" style="7" customWidth="1"/>
    <col min="7429" max="7671" width="9.140625" style="7"/>
    <col min="7672" max="7684" width="10.7109375" style="7" customWidth="1"/>
    <col min="7685" max="7927" width="9.140625" style="7"/>
    <col min="7928" max="7940" width="10.7109375" style="7" customWidth="1"/>
    <col min="7941" max="8183" width="9.140625" style="7"/>
    <col min="8184" max="8196" width="10.7109375" style="7" customWidth="1"/>
    <col min="8197" max="8439" width="9.140625" style="7"/>
    <col min="8440" max="8452" width="10.7109375" style="7" customWidth="1"/>
    <col min="8453" max="8695" width="9.140625" style="7"/>
    <col min="8696" max="8708" width="10.7109375" style="7" customWidth="1"/>
    <col min="8709" max="8951" width="9.140625" style="7"/>
    <col min="8952" max="8964" width="10.7109375" style="7" customWidth="1"/>
    <col min="8965" max="9207" width="9.140625" style="7"/>
    <col min="9208" max="9220" width="10.7109375" style="7" customWidth="1"/>
    <col min="9221" max="9463" width="9.140625" style="7"/>
    <col min="9464" max="9476" width="10.7109375" style="7" customWidth="1"/>
    <col min="9477" max="9719" width="9.140625" style="7"/>
    <col min="9720" max="9732" width="10.7109375" style="7" customWidth="1"/>
    <col min="9733" max="9975" width="9.140625" style="7"/>
    <col min="9976" max="9988" width="10.7109375" style="7" customWidth="1"/>
    <col min="9989" max="10231" width="9.140625" style="7"/>
    <col min="10232" max="10244" width="10.7109375" style="7" customWidth="1"/>
    <col min="10245" max="10487" width="9.140625" style="7"/>
    <col min="10488" max="10500" width="10.7109375" style="7" customWidth="1"/>
    <col min="10501" max="10743" width="9.140625" style="7"/>
    <col min="10744" max="10756" width="10.7109375" style="7" customWidth="1"/>
    <col min="10757" max="10999" width="9.140625" style="7"/>
    <col min="11000" max="11012" width="10.7109375" style="7" customWidth="1"/>
    <col min="11013" max="11255" width="9.140625" style="7"/>
    <col min="11256" max="11268" width="10.7109375" style="7" customWidth="1"/>
    <col min="11269" max="11511" width="9.140625" style="7"/>
    <col min="11512" max="11524" width="10.7109375" style="7" customWidth="1"/>
    <col min="11525" max="11767" width="9.140625" style="7"/>
    <col min="11768" max="11780" width="10.7109375" style="7" customWidth="1"/>
    <col min="11781" max="12023" width="9.140625" style="7"/>
    <col min="12024" max="12036" width="10.7109375" style="7" customWidth="1"/>
    <col min="12037" max="12279" width="9.140625" style="7"/>
    <col min="12280" max="12292" width="10.7109375" style="7" customWidth="1"/>
    <col min="12293" max="12535" width="9.140625" style="7"/>
    <col min="12536" max="12548" width="10.7109375" style="7" customWidth="1"/>
    <col min="12549" max="12791" width="9.140625" style="7"/>
    <col min="12792" max="12804" width="10.7109375" style="7" customWidth="1"/>
    <col min="12805" max="13047" width="9.140625" style="7"/>
    <col min="13048" max="13060" width="10.7109375" style="7" customWidth="1"/>
    <col min="13061" max="13303" width="9.140625" style="7"/>
    <col min="13304" max="13316" width="10.7109375" style="7" customWidth="1"/>
    <col min="13317" max="13559" width="9.140625" style="7"/>
    <col min="13560" max="13572" width="10.7109375" style="7" customWidth="1"/>
    <col min="13573" max="13815" width="9.140625" style="7"/>
    <col min="13816" max="13828" width="10.7109375" style="7" customWidth="1"/>
    <col min="13829" max="14071" width="9.140625" style="7"/>
    <col min="14072" max="14084" width="10.7109375" style="7" customWidth="1"/>
    <col min="14085" max="14327" width="9.140625" style="7"/>
    <col min="14328" max="14340" width="10.7109375" style="7" customWidth="1"/>
    <col min="14341" max="14583" width="9.140625" style="7"/>
    <col min="14584" max="14596" width="10.7109375" style="7" customWidth="1"/>
    <col min="14597" max="14839" width="9.140625" style="7"/>
    <col min="14840" max="14852" width="10.7109375" style="7" customWidth="1"/>
    <col min="14853" max="15095" width="9.140625" style="7"/>
    <col min="15096" max="15108" width="10.7109375" style="7" customWidth="1"/>
    <col min="15109" max="15351" width="9.140625" style="7"/>
    <col min="15352" max="15364" width="10.7109375" style="7" customWidth="1"/>
    <col min="15365" max="15607" width="9.140625" style="7"/>
    <col min="15608" max="15620" width="10.7109375" style="7" customWidth="1"/>
    <col min="15621" max="15863" width="9.140625" style="7"/>
    <col min="15864" max="15876" width="10.7109375" style="7" customWidth="1"/>
    <col min="15877" max="16119" width="9.140625" style="7"/>
    <col min="16120" max="16132" width="10.7109375" style="7" customWidth="1"/>
    <col min="16133" max="16384" width="9.140625" style="7"/>
  </cols>
  <sheetData>
    <row r="1" spans="1:29" ht="18">
      <c r="A1" s="1554" t="s">
        <v>387</v>
      </c>
      <c r="B1" s="1554"/>
      <c r="C1" s="1554"/>
      <c r="D1" s="1554"/>
      <c r="E1" s="1554"/>
      <c r="F1" s="1554"/>
      <c r="G1" s="1554"/>
      <c r="H1" s="1554"/>
      <c r="I1" s="1554"/>
      <c r="J1" s="1554"/>
      <c r="K1" s="1554"/>
      <c r="L1" s="1554"/>
      <c r="M1" s="1554"/>
      <c r="N1" s="1554"/>
      <c r="O1" s="1554"/>
      <c r="P1" s="1554"/>
      <c r="Q1" s="1554"/>
      <c r="R1" s="1554"/>
    </row>
    <row r="2" spans="1:29" ht="5.0999999999999996" customHeight="1">
      <c r="A2" s="484"/>
      <c r="B2" s="484"/>
      <c r="C2" s="484"/>
      <c r="D2" s="484"/>
      <c r="E2" s="484"/>
      <c r="F2" s="484"/>
      <c r="G2" s="484"/>
      <c r="H2" s="484"/>
      <c r="I2" s="484"/>
      <c r="J2" s="484"/>
    </row>
    <row r="3" spans="1:29" ht="16.5" customHeight="1">
      <c r="A3" s="1646">
        <v>2022</v>
      </c>
      <c r="B3" s="1646"/>
      <c r="C3" s="1646"/>
      <c r="D3" s="1646"/>
      <c r="E3" s="1646"/>
      <c r="F3" s="1646"/>
      <c r="G3" s="1646"/>
      <c r="H3" s="1646"/>
      <c r="I3" s="1646"/>
      <c r="J3" s="1646"/>
      <c r="K3" s="276"/>
      <c r="L3" s="1719" t="s">
        <v>421</v>
      </c>
      <c r="M3" s="1719"/>
      <c r="N3" s="1719"/>
      <c r="O3" s="1719"/>
      <c r="P3" s="1719"/>
      <c r="Q3" s="1719"/>
      <c r="R3" s="1719"/>
    </row>
    <row r="4" spans="1:29" ht="27" customHeight="1">
      <c r="A4" s="1727" t="str">
        <f>'6.1'!A6</f>
        <v>Období</v>
      </c>
      <c r="B4" s="1552" t="s">
        <v>258</v>
      </c>
      <c r="C4" s="1725" t="s">
        <v>459</v>
      </c>
      <c r="D4" s="1725"/>
      <c r="E4" s="1725"/>
      <c r="F4" s="1725"/>
      <c r="G4" s="1725"/>
      <c r="H4" s="1725"/>
      <c r="I4" s="1552" t="s">
        <v>259</v>
      </c>
      <c r="J4" s="1552" t="s">
        <v>260</v>
      </c>
      <c r="K4" s="277"/>
      <c r="L4" s="1719"/>
      <c r="M4" s="1719"/>
      <c r="N4" s="1719"/>
      <c r="O4" s="1719"/>
      <c r="P4" s="1719"/>
      <c r="Q4" s="1719"/>
      <c r="R4" s="1719"/>
    </row>
    <row r="5" spans="1:29" ht="28.5" customHeight="1">
      <c r="A5" s="1728"/>
      <c r="B5" s="1553"/>
      <c r="C5" s="1741" t="s">
        <v>165</v>
      </c>
      <c r="D5" s="1741"/>
      <c r="E5" s="1741" t="s">
        <v>46</v>
      </c>
      <c r="F5" s="1741"/>
      <c r="G5" s="1741" t="s">
        <v>137</v>
      </c>
      <c r="H5" s="1741"/>
      <c r="I5" s="1553"/>
      <c r="J5" s="1553"/>
      <c r="K5" s="277"/>
      <c r="L5" s="277"/>
      <c r="M5" s="277"/>
      <c r="N5" s="277"/>
      <c r="O5" s="277"/>
      <c r="P5" s="277"/>
      <c r="Q5" s="277"/>
    </row>
    <row r="6" spans="1:29" ht="14.1" customHeight="1">
      <c r="A6" s="1655"/>
      <c r="B6" s="1723"/>
      <c r="C6" s="426" t="s">
        <v>236</v>
      </c>
      <c r="D6" s="426" t="s">
        <v>142</v>
      </c>
      <c r="E6" s="426" t="s">
        <v>236</v>
      </c>
      <c r="F6" s="426" t="s">
        <v>142</v>
      </c>
      <c r="G6" s="426" t="s">
        <v>236</v>
      </c>
      <c r="H6" s="426" t="s">
        <v>142</v>
      </c>
      <c r="I6" s="1723"/>
      <c r="J6" s="1723"/>
      <c r="K6" s="168"/>
      <c r="L6" s="168"/>
      <c r="M6" s="168"/>
      <c r="N6" s="168"/>
      <c r="O6" s="168"/>
      <c r="P6" s="168"/>
      <c r="Q6" s="168"/>
      <c r="T6" s="138">
        <f>'8.1'!R8</f>
        <v>2024</v>
      </c>
      <c r="U6" s="92"/>
      <c r="V6" s="92"/>
      <c r="W6" s="92"/>
      <c r="X6" s="92"/>
    </row>
    <row r="7" spans="1:29" ht="13.5" customHeight="1">
      <c r="A7" s="1262" t="str">
        <f>'6.1'!A9</f>
        <v>leden</v>
      </c>
      <c r="B7" s="729">
        <v>912</v>
      </c>
      <c r="C7" s="729">
        <v>20559.582973246073</v>
      </c>
      <c r="D7" s="729">
        <v>224940.06854000155</v>
      </c>
      <c r="E7" s="711">
        <v>54097.298000000003</v>
      </c>
      <c r="F7" s="711">
        <v>588964.62745999999</v>
      </c>
      <c r="G7" s="763">
        <f>C7+E7</f>
        <v>74656.88097324608</v>
      </c>
      <c r="H7" s="763">
        <f>D7+F7</f>
        <v>813904.69600000151</v>
      </c>
      <c r="I7" s="744">
        <f>G7/'8.1'!C9</f>
        <v>7.1501988312971013E-2</v>
      </c>
      <c r="J7" s="666">
        <f>(G7-T7)/T7</f>
        <v>0.11594835298738533</v>
      </c>
      <c r="K7" s="22"/>
      <c r="L7" s="22"/>
      <c r="M7" s="22"/>
      <c r="N7" s="22"/>
      <c r="O7" s="22"/>
      <c r="P7" s="22"/>
      <c r="Q7" s="22"/>
      <c r="T7" s="138">
        <v>66899.942791608744</v>
      </c>
      <c r="U7" s="27"/>
      <c r="V7" s="296"/>
      <c r="W7" s="296"/>
      <c r="X7" s="27"/>
      <c r="Y7" s="27"/>
      <c r="Z7" s="27"/>
      <c r="AA7" s="1223"/>
      <c r="AB7" s="27"/>
      <c r="AC7" s="27"/>
    </row>
    <row r="8" spans="1:29" ht="13.5" customHeight="1">
      <c r="A8" s="1262" t="str">
        <f>'6.1'!A10</f>
        <v>únor</v>
      </c>
      <c r="B8" s="729">
        <v>914</v>
      </c>
      <c r="C8" s="729">
        <v>17455.746874019085</v>
      </c>
      <c r="D8" s="729">
        <v>192298.17989000009</v>
      </c>
      <c r="E8" s="711">
        <v>51678.562000000005</v>
      </c>
      <c r="F8" s="711">
        <v>562893.95010999998</v>
      </c>
      <c r="G8" s="763">
        <f t="shared" ref="G8:G18" si="0">C8+E8</f>
        <v>69134.308874019087</v>
      </c>
      <c r="H8" s="763">
        <f t="shared" ref="H8:H18" si="1">D8+F8</f>
        <v>755192.13000000012</v>
      </c>
      <c r="I8" s="744">
        <f>G8/'8.1'!C10</f>
        <v>7.1869835302324367E-2</v>
      </c>
      <c r="J8" s="666">
        <f>(G8-T8)/T8</f>
        <v>0.96436198546598739</v>
      </c>
      <c r="K8" s="22"/>
      <c r="L8" s="22"/>
      <c r="M8" s="22"/>
      <c r="N8" s="22"/>
      <c r="O8" s="22"/>
      <c r="P8" s="22"/>
      <c r="Q8" s="22"/>
      <c r="T8" s="138">
        <v>35194.281596535271</v>
      </c>
      <c r="U8" s="27"/>
      <c r="V8" s="296"/>
      <c r="W8" s="296"/>
      <c r="X8" s="27"/>
      <c r="Y8" s="27"/>
      <c r="Z8" s="27"/>
      <c r="AA8" s="1223"/>
      <c r="AB8" s="27"/>
    </row>
    <row r="9" spans="1:29" ht="13.5" customHeight="1">
      <c r="A9" s="1262" t="str">
        <f>'6.1'!A11</f>
        <v>březen</v>
      </c>
      <c r="B9" s="729">
        <v>913</v>
      </c>
      <c r="C9" s="729">
        <v>12822.563564978203</v>
      </c>
      <c r="D9" s="729">
        <v>141595.86091999957</v>
      </c>
      <c r="E9" s="711">
        <v>46097.294000000002</v>
      </c>
      <c r="F9" s="711">
        <v>504069.66508000006</v>
      </c>
      <c r="G9" s="763">
        <f t="shared" si="0"/>
        <v>58919.857564978207</v>
      </c>
      <c r="H9" s="763">
        <f t="shared" si="1"/>
        <v>645665.52599999961</v>
      </c>
      <c r="I9" s="744">
        <f>G9/'8.1'!C11</f>
        <v>7.8455680063982E-2</v>
      </c>
      <c r="J9" s="666">
        <f>(G9-T9)/T9</f>
        <v>0.36984637027561601</v>
      </c>
      <c r="K9" s="22"/>
      <c r="L9" s="22"/>
      <c r="M9" s="22"/>
      <c r="N9" s="22"/>
      <c r="O9" s="22"/>
      <c r="P9" s="22"/>
      <c r="Q9" s="22"/>
      <c r="R9" s="891"/>
      <c r="T9" s="138">
        <v>43012.018605504942</v>
      </c>
      <c r="U9" s="27"/>
      <c r="V9" s="296"/>
      <c r="W9" s="296"/>
      <c r="X9" s="27"/>
      <c r="Y9" s="27"/>
      <c r="Z9" s="27"/>
      <c r="AA9" s="1223"/>
      <c r="AB9" s="27"/>
    </row>
    <row r="10" spans="1:29" ht="13.5" customHeight="1">
      <c r="A10" s="1261" t="str">
        <f>'6.1'!A12</f>
        <v>duben</v>
      </c>
      <c r="B10" s="726">
        <v>896</v>
      </c>
      <c r="C10" s="726">
        <v>8806.2172414142806</v>
      </c>
      <c r="D10" s="726">
        <v>96448.141699999862</v>
      </c>
      <c r="E10" s="708">
        <v>43740.284</v>
      </c>
      <c r="F10" s="708">
        <v>478878.66729999997</v>
      </c>
      <c r="G10" s="762">
        <f t="shared" si="0"/>
        <v>52546.501241414284</v>
      </c>
      <c r="H10" s="762">
        <f t="shared" si="1"/>
        <v>575326.80899999989</v>
      </c>
      <c r="I10" s="741">
        <f>G10/'8.1'!C12</f>
        <v>0.10448735529253947</v>
      </c>
      <c r="J10" s="667">
        <f t="shared" ref="J10:J25" si="2">(G10-T10)/T10</f>
        <v>0.55186059890203332</v>
      </c>
      <c r="K10" s="22"/>
      <c r="L10" s="22"/>
      <c r="M10" s="22"/>
      <c r="N10" s="22"/>
      <c r="O10" s="22"/>
      <c r="P10" s="22"/>
      <c r="Q10" s="22"/>
      <c r="R10" s="891"/>
      <c r="T10" s="138">
        <v>33860.323071925268</v>
      </c>
      <c r="U10" s="27"/>
      <c r="V10" s="296"/>
      <c r="W10" s="296"/>
      <c r="X10" s="27"/>
      <c r="Y10" s="27"/>
      <c r="Z10" s="27"/>
      <c r="AA10" s="1223"/>
      <c r="AB10" s="27"/>
    </row>
    <row r="11" spans="1:29" ht="13.5" customHeight="1">
      <c r="A11" s="1262" t="str">
        <f>'6.1'!A13</f>
        <v>květen</v>
      </c>
      <c r="B11" s="729">
        <v>893</v>
      </c>
      <c r="C11" s="729">
        <v>8915.5595037757321</v>
      </c>
      <c r="D11" s="729">
        <v>97843.5733600003</v>
      </c>
      <c r="E11" s="711">
        <v>35295.770999999986</v>
      </c>
      <c r="F11" s="711">
        <v>387267.22464000009</v>
      </c>
      <c r="G11" s="763">
        <f t="shared" si="0"/>
        <v>44211.330503775716</v>
      </c>
      <c r="H11" s="763">
        <f t="shared" si="1"/>
        <v>485110.79800000042</v>
      </c>
      <c r="I11" s="744">
        <f>G11/'8.1'!C13</f>
        <v>0.10662482132204217</v>
      </c>
      <c r="J11" s="666">
        <f t="shared" si="2"/>
        <v>0.48114293219793408</v>
      </c>
      <c r="K11" s="22"/>
      <c r="L11" s="22"/>
      <c r="M11" s="22"/>
      <c r="N11" s="22"/>
      <c r="O11" s="22"/>
      <c r="P11" s="22"/>
      <c r="Q11" s="22"/>
      <c r="R11" s="891"/>
      <c r="T11" s="138">
        <v>29849.469313652633</v>
      </c>
      <c r="U11" s="27"/>
      <c r="V11" s="296"/>
      <c r="W11" s="296"/>
      <c r="X11" s="27"/>
      <c r="Y11" s="27"/>
      <c r="Z11" s="27"/>
      <c r="AA11" s="1223"/>
      <c r="AB11" s="27"/>
    </row>
    <row r="12" spans="1:29" ht="13.5" customHeight="1">
      <c r="A12" s="1263" t="str">
        <f>'6.1'!A14</f>
        <v>červen</v>
      </c>
      <c r="B12" s="732">
        <v>902</v>
      </c>
      <c r="C12" s="732">
        <v>9322.0247194694912</v>
      </c>
      <c r="D12" s="732">
        <v>101962.01906000001</v>
      </c>
      <c r="E12" s="714">
        <v>25697.648999999998</v>
      </c>
      <c r="F12" s="714">
        <v>281079.09493999998</v>
      </c>
      <c r="G12" s="764">
        <f t="shared" si="0"/>
        <v>35019.673719469487</v>
      </c>
      <c r="H12" s="764">
        <f t="shared" si="1"/>
        <v>383041.114</v>
      </c>
      <c r="I12" s="743">
        <f>G12/'8.1'!C14</f>
        <v>0.11696258311579749</v>
      </c>
      <c r="J12" s="668">
        <f t="shared" si="2"/>
        <v>-3.2918845689533294E-2</v>
      </c>
      <c r="K12" s="22"/>
      <c r="L12" s="22"/>
      <c r="M12" s="22"/>
      <c r="N12" s="22"/>
      <c r="O12" s="22"/>
      <c r="P12" s="22"/>
      <c r="Q12" s="22"/>
      <c r="R12" s="891"/>
      <c r="T12" s="138">
        <v>36211.721801608961</v>
      </c>
      <c r="U12" s="27"/>
      <c r="V12" s="296"/>
      <c r="W12" s="296"/>
      <c r="X12" s="27"/>
      <c r="Y12" s="27"/>
      <c r="Z12" s="27"/>
      <c r="AA12" s="1223"/>
      <c r="AB12" s="27"/>
    </row>
    <row r="13" spans="1:29" ht="13.5" customHeight="1">
      <c r="A13" s="1262" t="str">
        <f>'6.1'!A15</f>
        <v>červenec</v>
      </c>
      <c r="B13" s="729">
        <v>906</v>
      </c>
      <c r="C13" s="729">
        <v>8893.4014791369882</v>
      </c>
      <c r="D13" s="729">
        <v>97792.327030000466</v>
      </c>
      <c r="E13" s="711">
        <v>35215.279999999999</v>
      </c>
      <c r="F13" s="711">
        <v>387229.15097000002</v>
      </c>
      <c r="G13" s="763">
        <f t="shared" si="0"/>
        <v>44108.681479136983</v>
      </c>
      <c r="H13" s="763">
        <f t="shared" si="1"/>
        <v>485021.47800000047</v>
      </c>
      <c r="I13" s="744">
        <f>G13/'8.1'!C15</f>
        <v>0.14957416825032138</v>
      </c>
      <c r="J13" s="666">
        <f t="shared" si="2"/>
        <v>0.85956329956829425</v>
      </c>
      <c r="K13" s="22"/>
      <c r="L13" s="1731" t="s">
        <v>420</v>
      </c>
      <c r="M13" s="1731"/>
      <c r="N13" s="1731"/>
      <c r="O13" s="1731"/>
      <c r="P13" s="1731"/>
      <c r="Q13" s="1731"/>
      <c r="R13" s="1742"/>
      <c r="T13" s="138">
        <v>23719.913965486954</v>
      </c>
      <c r="U13" s="27"/>
      <c r="V13" s="296"/>
      <c r="W13" s="296"/>
      <c r="X13" s="27"/>
      <c r="Y13" s="27"/>
      <c r="Z13" s="27"/>
      <c r="AA13" s="1223"/>
      <c r="AB13" s="27"/>
    </row>
    <row r="14" spans="1:29" ht="13.5" customHeight="1">
      <c r="A14" s="1262" t="str">
        <f>'6.1'!A16</f>
        <v>srpen</v>
      </c>
      <c r="B14" s="729">
        <v>905</v>
      </c>
      <c r="C14" s="729">
        <v>9414.6516863900306</v>
      </c>
      <c r="D14" s="729">
        <v>104057.62786999994</v>
      </c>
      <c r="E14" s="711">
        <v>12549.5021</v>
      </c>
      <c r="F14" s="711">
        <v>138706.25412999996</v>
      </c>
      <c r="G14" s="763">
        <f t="shared" si="0"/>
        <v>21964.15378639003</v>
      </c>
      <c r="H14" s="763">
        <f t="shared" si="1"/>
        <v>242763.8819999999</v>
      </c>
      <c r="I14" s="744">
        <f>G14/'8.1'!C16</f>
        <v>8.1828427705344292E-2</v>
      </c>
      <c r="J14" s="666">
        <f t="shared" si="2"/>
        <v>-0.41931716604918035</v>
      </c>
      <c r="K14" s="22"/>
      <c r="M14" s="141"/>
      <c r="N14" s="102" t="str">
        <f>G5</f>
        <v>Celkem</v>
      </c>
      <c r="R14" s="891"/>
      <c r="T14" s="138">
        <v>37824.699650498471</v>
      </c>
      <c r="U14" s="27"/>
      <c r="V14" s="296"/>
      <c r="W14" s="296"/>
      <c r="X14" s="27"/>
      <c r="Y14" s="27"/>
      <c r="Z14" s="27"/>
      <c r="AA14" s="1223"/>
      <c r="AB14" s="27"/>
    </row>
    <row r="15" spans="1:29" ht="13.5" customHeight="1">
      <c r="A15" s="1262" t="str">
        <f>'6.1'!A17</f>
        <v>září</v>
      </c>
      <c r="B15" s="729">
        <v>915</v>
      </c>
      <c r="C15" s="729">
        <v>10294.079712486584</v>
      </c>
      <c r="D15" s="729">
        <v>113896.59472000031</v>
      </c>
      <c r="E15" s="711">
        <v>6768.5339999999997</v>
      </c>
      <c r="F15" s="711">
        <v>74881.620280000003</v>
      </c>
      <c r="G15" s="763">
        <f t="shared" si="0"/>
        <v>17062.613712486585</v>
      </c>
      <c r="H15" s="763">
        <f t="shared" si="1"/>
        <v>188778.21500000032</v>
      </c>
      <c r="I15" s="744">
        <f>G15/'8.1'!C17</f>
        <v>5.3276491245210077E-2</v>
      </c>
      <c r="J15" s="666">
        <f t="shared" si="2"/>
        <v>-0.51368431175674223</v>
      </c>
      <c r="K15" s="22"/>
      <c r="L15" s="22"/>
      <c r="M15" s="274">
        <f t="shared" ref="M15:M24" si="3">A27</f>
        <v>2016</v>
      </c>
      <c r="N15" s="274">
        <f t="shared" ref="N15:N24" si="4">G27</f>
        <v>561179.23963635962</v>
      </c>
      <c r="O15" s="275"/>
      <c r="P15" s="275"/>
      <c r="Q15" s="275"/>
      <c r="R15" s="891"/>
      <c r="T15" s="138">
        <v>35085.468400418482</v>
      </c>
      <c r="U15" s="27"/>
      <c r="V15" s="296"/>
      <c r="W15" s="296"/>
      <c r="X15" s="27"/>
      <c r="Y15" s="27"/>
      <c r="Z15" s="27"/>
      <c r="AA15" s="1223"/>
      <c r="AB15" s="27"/>
    </row>
    <row r="16" spans="1:29" ht="13.5" customHeight="1">
      <c r="A16" s="1261" t="str">
        <f>'6.1'!A18</f>
        <v>říjen</v>
      </c>
      <c r="B16" s="726">
        <v>924</v>
      </c>
      <c r="C16" s="726">
        <v>14643.037118849277</v>
      </c>
      <c r="D16" s="726">
        <v>161809.27615000022</v>
      </c>
      <c r="E16" s="708">
        <v>14695.904</v>
      </c>
      <c r="F16" s="708">
        <v>162068.12485000002</v>
      </c>
      <c r="G16" s="762">
        <f t="shared" si="0"/>
        <v>29338.941118849278</v>
      </c>
      <c r="H16" s="762">
        <f t="shared" si="1"/>
        <v>323877.40100000025</v>
      </c>
      <c r="I16" s="741">
        <f>G16/'8.1'!C18</f>
        <v>4.8454895685484972E-2</v>
      </c>
      <c r="J16" s="667">
        <f t="shared" si="2"/>
        <v>-0.37902428505765234</v>
      </c>
      <c r="K16" s="22"/>
      <c r="L16" s="22"/>
      <c r="M16" s="274">
        <f t="shared" si="3"/>
        <v>2017</v>
      </c>
      <c r="N16" s="274">
        <f t="shared" si="4"/>
        <v>533902.91369931761</v>
      </c>
      <c r="O16" s="275"/>
      <c r="P16" s="275"/>
      <c r="Q16" s="275"/>
      <c r="R16" s="891"/>
      <c r="T16" s="138">
        <v>47246.519328977542</v>
      </c>
      <c r="U16" s="27"/>
      <c r="V16" s="296"/>
      <c r="W16" s="296"/>
      <c r="X16" s="27"/>
      <c r="Y16" s="27"/>
      <c r="Z16" s="27"/>
      <c r="AA16" s="1223"/>
      <c r="AB16" s="27"/>
    </row>
    <row r="17" spans="1:28" ht="13.5" customHeight="1">
      <c r="A17" s="1262" t="str">
        <f>'6.1'!A19</f>
        <v>listopad</v>
      </c>
      <c r="B17" s="729">
        <v>921</v>
      </c>
      <c r="C17" s="729">
        <v>15727.815373356438</v>
      </c>
      <c r="D17" s="729">
        <v>175486.7126600004</v>
      </c>
      <c r="E17" s="711">
        <v>16453.319000000003</v>
      </c>
      <c r="F17" s="711">
        <v>181137.13533999998</v>
      </c>
      <c r="G17" s="763">
        <f t="shared" si="0"/>
        <v>32181.134373356443</v>
      </c>
      <c r="H17" s="763">
        <f t="shared" si="1"/>
        <v>356623.84800000035</v>
      </c>
      <c r="I17" s="744">
        <f>G17/'8.1'!C19</f>
        <v>3.9923464409271463E-2</v>
      </c>
      <c r="J17" s="666">
        <f t="shared" si="2"/>
        <v>-0.64055023523373122</v>
      </c>
      <c r="K17" s="22"/>
      <c r="L17" s="22"/>
      <c r="M17" s="274">
        <f t="shared" si="3"/>
        <v>2018</v>
      </c>
      <c r="N17" s="274">
        <f t="shared" si="4"/>
        <v>543760.89742198202</v>
      </c>
      <c r="O17" s="275"/>
      <c r="P17" s="275"/>
      <c r="Q17" s="275"/>
      <c r="R17" s="891"/>
      <c r="T17" s="138">
        <v>89528.878657862355</v>
      </c>
      <c r="U17" s="27"/>
      <c r="V17" s="296"/>
      <c r="W17" s="296"/>
      <c r="X17" s="27"/>
      <c r="Y17" s="27"/>
      <c r="Z17" s="27"/>
      <c r="AA17" s="1223"/>
      <c r="AB17" s="27"/>
    </row>
    <row r="18" spans="1:28" ht="13.5" customHeight="1">
      <c r="A18" s="1263" t="str">
        <f>'6.1'!A20</f>
        <v>prosinec</v>
      </c>
      <c r="B18" s="732">
        <v>929</v>
      </c>
      <c r="C18" s="732">
        <v>17314.395769510618</v>
      </c>
      <c r="D18" s="732">
        <v>190929.57156000051</v>
      </c>
      <c r="E18" s="714">
        <v>53186.997999999992</v>
      </c>
      <c r="F18" s="714">
        <v>584662.59244000004</v>
      </c>
      <c r="G18" s="764">
        <f t="shared" si="0"/>
        <v>70501.393769510614</v>
      </c>
      <c r="H18" s="764">
        <f t="shared" si="1"/>
        <v>775592.16400000057</v>
      </c>
      <c r="I18" s="743">
        <f>G18/'8.1'!C20</f>
        <v>7.5125846095984855E-2</v>
      </c>
      <c r="J18" s="668">
        <f t="shared" si="2"/>
        <v>0.10568698091968791</v>
      </c>
      <c r="K18" s="22"/>
      <c r="L18" s="22"/>
      <c r="M18" s="274">
        <f t="shared" si="3"/>
        <v>2019</v>
      </c>
      <c r="N18" s="274">
        <f t="shared" si="4"/>
        <v>897735.19673649466</v>
      </c>
      <c r="O18" s="275"/>
      <c r="P18" s="275"/>
      <c r="Q18" s="275"/>
      <c r="R18" s="891"/>
      <c r="T18" s="138">
        <v>63762.525005828495</v>
      </c>
      <c r="U18" s="27"/>
      <c r="V18" s="296"/>
      <c r="W18" s="296"/>
      <c r="X18" s="27"/>
      <c r="Y18" s="27"/>
      <c r="Z18" s="27"/>
      <c r="AA18" s="1223"/>
      <c r="AB18" s="27"/>
    </row>
    <row r="19" spans="1:28" ht="13.5" customHeight="1">
      <c r="A19" s="1262" t="str">
        <f>'6.1'!A21</f>
        <v>I. čtvrtletí</v>
      </c>
      <c r="B19" s="711">
        <f>B9</f>
        <v>913</v>
      </c>
      <c r="C19" s="711">
        <f t="shared" ref="C19:D19" si="5">SUM(C7:C9)</f>
        <v>50837.893412243364</v>
      </c>
      <c r="D19" s="711">
        <f t="shared" si="5"/>
        <v>558834.10935000121</v>
      </c>
      <c r="E19" s="711">
        <f t="shared" ref="E19:F19" si="6">SUM(E7:E9)</f>
        <v>151873.15400000001</v>
      </c>
      <c r="F19" s="711">
        <f t="shared" si="6"/>
        <v>1655928.2426499999</v>
      </c>
      <c r="G19" s="763">
        <f t="shared" ref="G19:H19" si="7">SUM(G7:G9)</f>
        <v>202711.04741224338</v>
      </c>
      <c r="H19" s="763">
        <f t="shared" si="7"/>
        <v>2214762.3520000014</v>
      </c>
      <c r="I19" s="744">
        <f>G19/'8.1'!C21</f>
        <v>7.3524448491089273E-2</v>
      </c>
      <c r="J19" s="666">
        <f t="shared" si="2"/>
        <v>0.39698363922988272</v>
      </c>
      <c r="K19" s="22"/>
      <c r="L19" s="22"/>
      <c r="M19" s="274">
        <f t="shared" si="3"/>
        <v>2020</v>
      </c>
      <c r="N19" s="274">
        <f t="shared" si="4"/>
        <v>1116799.5023423922</v>
      </c>
      <c r="O19" s="275"/>
      <c r="P19" s="275"/>
      <c r="Q19" s="275"/>
      <c r="R19" s="891"/>
      <c r="T19" s="138">
        <v>145106.24299364895</v>
      </c>
      <c r="U19" s="248"/>
      <c r="V19" s="296"/>
      <c r="W19" s="296"/>
      <c r="X19" s="296"/>
      <c r="Y19" s="296"/>
      <c r="Z19" s="27"/>
      <c r="AA19" s="1223"/>
    </row>
    <row r="20" spans="1:28" ht="13.5" customHeight="1">
      <c r="A20" s="1262" t="str">
        <f>'6.1'!A22</f>
        <v>II. čtvrtletí</v>
      </c>
      <c r="B20" s="711">
        <f>B12</f>
        <v>902</v>
      </c>
      <c r="C20" s="711">
        <f t="shared" ref="C20:D20" si="8">SUM(C10:C12)</f>
        <v>27043.801464659504</v>
      </c>
      <c r="D20" s="711">
        <f t="shared" si="8"/>
        <v>296253.73412000015</v>
      </c>
      <c r="E20" s="711">
        <f t="shared" ref="E20:F20" si="9">SUM(E10:E12)</f>
        <v>104733.704</v>
      </c>
      <c r="F20" s="711">
        <f t="shared" si="9"/>
        <v>1147224.98688</v>
      </c>
      <c r="G20" s="763">
        <f t="shared" ref="G20:H20" si="10">SUM(G10:G12)</f>
        <v>131777.50546465948</v>
      </c>
      <c r="H20" s="763">
        <f t="shared" si="10"/>
        <v>1443478.7210000004</v>
      </c>
      <c r="I20" s="744">
        <f>G20/'8.1'!C22</f>
        <v>0.10828494795981859</v>
      </c>
      <c r="J20" s="666">
        <f t="shared" si="2"/>
        <v>0.31881013349933368</v>
      </c>
      <c r="K20" s="22"/>
      <c r="L20" s="22"/>
      <c r="M20" s="274">
        <f t="shared" si="3"/>
        <v>2021</v>
      </c>
      <c r="N20" s="274">
        <f t="shared" si="4"/>
        <v>1223833.3135601592</v>
      </c>
      <c r="O20" s="275"/>
      <c r="P20" s="275"/>
      <c r="Q20" s="275"/>
      <c r="R20" s="891"/>
      <c r="T20" s="138">
        <v>99921.514187186869</v>
      </c>
      <c r="U20" s="248"/>
      <c r="V20" s="296"/>
      <c r="W20" s="296"/>
      <c r="X20" s="27"/>
      <c r="Y20" s="27"/>
    </row>
    <row r="21" spans="1:28" ht="13.5" customHeight="1">
      <c r="A21" s="1262" t="str">
        <f>'6.1'!A23</f>
        <v>III. čtvrtletí</v>
      </c>
      <c r="B21" s="711">
        <f>B15</f>
        <v>915</v>
      </c>
      <c r="C21" s="711">
        <f t="shared" ref="C21:D21" si="11">SUM(C13:C15)</f>
        <v>28602.132878013603</v>
      </c>
      <c r="D21" s="711">
        <f t="shared" si="11"/>
        <v>315746.54962000076</v>
      </c>
      <c r="E21" s="711">
        <f t="shared" ref="E21:F21" si="12">SUM(E13:E15)</f>
        <v>54533.316099999996</v>
      </c>
      <c r="F21" s="711">
        <f t="shared" si="12"/>
        <v>600817.02538000001</v>
      </c>
      <c r="G21" s="763">
        <f t="shared" ref="G21:H21" si="13">SUM(G13:G15)</f>
        <v>83135.448978013592</v>
      </c>
      <c r="H21" s="763">
        <f t="shared" si="13"/>
        <v>916563.57500000065</v>
      </c>
      <c r="I21" s="744">
        <f>G21/'8.1'!C23</f>
        <v>9.408958999640625E-2</v>
      </c>
      <c r="J21" s="666">
        <f t="shared" si="2"/>
        <v>-0.13965250527366277</v>
      </c>
      <c r="K21" s="22"/>
      <c r="L21" s="22"/>
      <c r="M21" s="274">
        <f t="shared" si="3"/>
        <v>2022</v>
      </c>
      <c r="N21" s="274">
        <f t="shared" si="4"/>
        <v>610132.70827282756</v>
      </c>
      <c r="O21" s="275"/>
      <c r="P21" s="275"/>
      <c r="Q21" s="275"/>
      <c r="R21" s="891"/>
      <c r="T21" s="138">
        <v>96630.082016403903</v>
      </c>
      <c r="U21" s="248"/>
      <c r="V21" s="296"/>
      <c r="W21" s="296"/>
      <c r="X21" s="248"/>
      <c r="Y21" s="27"/>
    </row>
    <row r="22" spans="1:28" ht="13.5" customHeight="1">
      <c r="A22" s="1262" t="str">
        <f>'6.1'!A24</f>
        <v>IV. čtvrtletí</v>
      </c>
      <c r="B22" s="711">
        <f>B18</f>
        <v>929</v>
      </c>
      <c r="C22" s="711">
        <f t="shared" ref="C22:D22" si="14">SUM(C16:C18)</f>
        <v>47685.248261716333</v>
      </c>
      <c r="D22" s="711">
        <f t="shared" si="14"/>
        <v>528225.56037000113</v>
      </c>
      <c r="E22" s="711">
        <f t="shared" ref="E22:F22" si="15">SUM(E16:E18)</f>
        <v>84336.22099999999</v>
      </c>
      <c r="F22" s="711">
        <f t="shared" si="15"/>
        <v>927867.8526300001</v>
      </c>
      <c r="G22" s="763">
        <f t="shared" ref="G22:H22" si="16">SUM(G16:G18)</f>
        <v>132021.46926171635</v>
      </c>
      <c r="H22" s="763">
        <f t="shared" si="16"/>
        <v>1456093.4130000011</v>
      </c>
      <c r="I22" s="744">
        <f>G22/'8.1'!C24</f>
        <v>5.6179245152639244E-2</v>
      </c>
      <c r="J22" s="666">
        <f t="shared" si="2"/>
        <v>-0.34166332586109904</v>
      </c>
      <c r="K22" s="22"/>
      <c r="L22" s="22"/>
      <c r="M22" s="274">
        <f t="shared" si="3"/>
        <v>2023</v>
      </c>
      <c r="N22" s="274">
        <f t="shared" si="4"/>
        <v>519046.83867163025</v>
      </c>
      <c r="O22" s="275"/>
      <c r="P22" s="275"/>
      <c r="Q22" s="275"/>
      <c r="R22" s="891"/>
      <c r="T22" s="138">
        <v>200537.92299266841</v>
      </c>
      <c r="U22" s="248"/>
      <c r="V22" s="296"/>
      <c r="W22" s="296"/>
      <c r="X22" s="248"/>
      <c r="Y22" s="27"/>
    </row>
    <row r="23" spans="1:28" ht="13.5" customHeight="1">
      <c r="A23" s="1261" t="str">
        <f>'6.1'!A25</f>
        <v>I. pololetí</v>
      </c>
      <c r="B23" s="708">
        <f>B12</f>
        <v>902</v>
      </c>
      <c r="C23" s="708">
        <f t="shared" ref="C23:D23" si="17">SUM(C7:C12)</f>
        <v>77881.694876902868</v>
      </c>
      <c r="D23" s="708">
        <f t="shared" si="17"/>
        <v>855087.84347000124</v>
      </c>
      <c r="E23" s="708">
        <f t="shared" ref="E23:F23" si="18">SUM(E7:E12)</f>
        <v>256606.85800000001</v>
      </c>
      <c r="F23" s="708">
        <f t="shared" si="18"/>
        <v>2803153.2295300001</v>
      </c>
      <c r="G23" s="762">
        <f t="shared" ref="G23:H23" si="19">SUM(G7:G12)</f>
        <v>334488.55287690286</v>
      </c>
      <c r="H23" s="762">
        <f t="shared" si="19"/>
        <v>3658241.0730000017</v>
      </c>
      <c r="I23" s="741">
        <f>G23/'8.1'!C25</f>
        <v>8.4169076826479658E-2</v>
      </c>
      <c r="J23" s="667">
        <f t="shared" si="2"/>
        <v>0.36510474048065922</v>
      </c>
      <c r="K23" s="22"/>
      <c r="L23" s="22"/>
      <c r="M23" s="274">
        <f t="shared" si="3"/>
        <v>2024</v>
      </c>
      <c r="N23" s="274">
        <f t="shared" si="4"/>
        <v>542195.76218990819</v>
      </c>
      <c r="O23" s="275"/>
      <c r="P23" s="275"/>
      <c r="Q23" s="275"/>
      <c r="R23" s="891"/>
      <c r="T23" s="138">
        <v>245027.75718083582</v>
      </c>
      <c r="U23" s="248"/>
      <c r="V23" s="296"/>
      <c r="W23" s="296"/>
      <c r="X23" s="248"/>
      <c r="Y23" s="27"/>
    </row>
    <row r="24" spans="1:28" ht="13.5" customHeight="1">
      <c r="A24" s="1263" t="str">
        <f>'6.1'!A26</f>
        <v>II. pololetí</v>
      </c>
      <c r="B24" s="714">
        <f>B18</f>
        <v>929</v>
      </c>
      <c r="C24" s="714">
        <f t="shared" ref="C24:D24" si="20">SUM(C13:C18)</f>
        <v>76287.381139729943</v>
      </c>
      <c r="D24" s="714">
        <f t="shared" si="20"/>
        <v>843972.10999000189</v>
      </c>
      <c r="E24" s="714">
        <f t="shared" ref="E24:F24" si="21">SUM(E13:E18)</f>
        <v>138869.53709999999</v>
      </c>
      <c r="F24" s="714">
        <f t="shared" si="21"/>
        <v>1528684.8780100001</v>
      </c>
      <c r="G24" s="764">
        <f t="shared" ref="G24:H24" si="22">SUM(G13:G18)</f>
        <v>215156.91823972994</v>
      </c>
      <c r="H24" s="764">
        <f t="shared" si="22"/>
        <v>2372656.9880000018</v>
      </c>
      <c r="I24" s="743">
        <f>G24/'8.1'!C26</f>
        <v>6.6538262104258353E-2</v>
      </c>
      <c r="J24" s="668">
        <f t="shared" si="2"/>
        <v>-0.27597549327976473</v>
      </c>
      <c r="K24" s="22"/>
      <c r="L24" s="22"/>
      <c r="M24" s="274">
        <f t="shared" si="3"/>
        <v>2025</v>
      </c>
      <c r="N24" s="274">
        <f t="shared" si="4"/>
        <v>549645.47111663269</v>
      </c>
      <c r="O24" s="275"/>
      <c r="P24" s="275"/>
      <c r="Q24" s="275"/>
      <c r="R24" s="891"/>
      <c r="T24" s="138">
        <v>297168.00500907225</v>
      </c>
      <c r="U24" s="248"/>
      <c r="V24" s="296"/>
      <c r="W24" s="296"/>
      <c r="X24" s="248"/>
      <c r="Y24" s="27"/>
    </row>
    <row r="25" spans="1:28" ht="13.5" customHeight="1">
      <c r="A25" s="1264" t="str">
        <f>'6.1'!A27</f>
        <v>rok</v>
      </c>
      <c r="B25" s="717">
        <f>B18</f>
        <v>929</v>
      </c>
      <c r="C25" s="717">
        <f t="shared" ref="C25:D25" si="23">SUM(C7:C18)</f>
        <v>154169.07601663278</v>
      </c>
      <c r="D25" s="717">
        <f t="shared" si="23"/>
        <v>1699059.9534600032</v>
      </c>
      <c r="E25" s="717">
        <f t="shared" ref="E25:F25" si="24">SUM(E7:E18)</f>
        <v>395476.39509999997</v>
      </c>
      <c r="F25" s="717">
        <f t="shared" si="24"/>
        <v>4331838.1075400002</v>
      </c>
      <c r="G25" s="1130">
        <f t="shared" ref="G25:H25" si="25">SUM(G7:G18)</f>
        <v>549645.47111663269</v>
      </c>
      <c r="H25" s="1130">
        <f t="shared" si="25"/>
        <v>6030898.0610000035</v>
      </c>
      <c r="I25" s="736">
        <f>G25/'8.1'!C27</f>
        <v>7.6259264130545554E-2</v>
      </c>
      <c r="J25" s="633">
        <f t="shared" si="2"/>
        <v>1.3739887778973798E-2</v>
      </c>
      <c r="K25" s="22"/>
      <c r="L25" s="568" t="s">
        <v>261</v>
      </c>
      <c r="M25" s="516"/>
      <c r="N25" s="516"/>
      <c r="O25" s="516"/>
      <c r="P25" s="516"/>
      <c r="Q25" s="1332"/>
      <c r="R25" s="1224"/>
      <c r="T25" s="138">
        <v>542195.76218990819</v>
      </c>
      <c r="U25" s="279"/>
      <c r="V25" s="296"/>
      <c r="W25" s="296"/>
      <c r="X25" s="279"/>
      <c r="Y25" s="27"/>
    </row>
    <row r="26" spans="1:28" ht="12" customHeight="1">
      <c r="A26" s="143"/>
      <c r="B26" s="143"/>
      <c r="C26" s="754"/>
      <c r="D26" s="754"/>
      <c r="E26" s="754"/>
      <c r="F26" s="754"/>
      <c r="G26" s="754"/>
      <c r="H26" s="754"/>
      <c r="I26" s="757"/>
      <c r="J26" s="753"/>
      <c r="M26" s="141"/>
      <c r="N26" s="102" t="e">
        <f>#REF!</f>
        <v>#REF!</v>
      </c>
      <c r="R26" s="891"/>
      <c r="T26" s="1377"/>
      <c r="V26" s="296"/>
      <c r="W26" s="296"/>
    </row>
    <row r="27" spans="1:28" ht="12" customHeight="1">
      <c r="A27" s="1261">
        <v>2016</v>
      </c>
      <c r="B27" s="708">
        <v>625</v>
      </c>
      <c r="C27" s="708">
        <v>207274.99811979663</v>
      </c>
      <c r="D27" s="708">
        <v>2224228.483</v>
      </c>
      <c r="E27" s="708">
        <v>336118.91200000001</v>
      </c>
      <c r="F27" s="708">
        <v>3586762.0100000002</v>
      </c>
      <c r="G27" s="762">
        <v>561179.23963635962</v>
      </c>
      <c r="H27" s="762">
        <v>6001739.6789999986</v>
      </c>
      <c r="I27" s="741">
        <v>6.5808311299294778E-2</v>
      </c>
      <c r="J27" s="667">
        <v>0.83902599816094392</v>
      </c>
      <c r="K27" s="22"/>
      <c r="M27" s="141">
        <f t="shared" ref="M27:M36" si="26">A27</f>
        <v>2016</v>
      </c>
      <c r="N27" s="138">
        <f t="shared" ref="N27:N36" si="27">B27</f>
        <v>625</v>
      </c>
      <c r="P27" s="27"/>
      <c r="R27" s="891"/>
      <c r="T27" s="1377"/>
    </row>
    <row r="28" spans="1:28" ht="12" customHeight="1">
      <c r="A28" s="1263">
        <v>2017</v>
      </c>
      <c r="B28" s="714">
        <v>681</v>
      </c>
      <c r="C28" s="714">
        <v>217592.97831557569</v>
      </c>
      <c r="D28" s="714">
        <v>2326068.3003360559</v>
      </c>
      <c r="E28" s="714">
        <v>316304.717</v>
      </c>
      <c r="F28" s="714">
        <v>3370964.2519999999</v>
      </c>
      <c r="G28" s="764">
        <v>533902.91369931761</v>
      </c>
      <c r="H28" s="764">
        <v>5697088.2813510569</v>
      </c>
      <c r="I28" s="743">
        <v>6.2609673820244335E-2</v>
      </c>
      <c r="J28" s="668">
        <v>-4.8605372420257184E-2</v>
      </c>
      <c r="K28" s="22"/>
      <c r="M28" s="141">
        <f t="shared" si="26"/>
        <v>2017</v>
      </c>
      <c r="N28" s="138">
        <f t="shared" si="27"/>
        <v>681</v>
      </c>
      <c r="P28" s="27"/>
      <c r="T28" s="1377"/>
    </row>
    <row r="29" spans="1:28" ht="12" customHeight="1">
      <c r="A29" s="1262">
        <v>2018</v>
      </c>
      <c r="B29" s="711">
        <v>688</v>
      </c>
      <c r="C29" s="711">
        <v>217342.16500651144</v>
      </c>
      <c r="D29" s="711">
        <v>2323020.0114629273</v>
      </c>
      <c r="E29" s="711">
        <v>326418.81100000005</v>
      </c>
      <c r="F29" s="711">
        <v>3480481.2589999996</v>
      </c>
      <c r="G29" s="763">
        <v>543760.89742198202</v>
      </c>
      <c r="H29" s="763">
        <v>5803500.4323113672</v>
      </c>
      <c r="I29" s="744">
        <v>6.6452047327740391E-2</v>
      </c>
      <c r="J29" s="666">
        <v>1.8464000607077067E-2</v>
      </c>
      <c r="K29" s="22"/>
      <c r="M29" s="141">
        <f t="shared" si="26"/>
        <v>2018</v>
      </c>
      <c r="N29" s="138">
        <f t="shared" si="27"/>
        <v>688</v>
      </c>
      <c r="P29" s="27"/>
      <c r="T29" s="1377"/>
    </row>
    <row r="30" spans="1:28" ht="12" customHeight="1">
      <c r="A30" s="1262">
        <v>2019</v>
      </c>
      <c r="B30" s="711">
        <v>727</v>
      </c>
      <c r="C30" s="711">
        <v>222656.22621757846</v>
      </c>
      <c r="D30" s="711">
        <v>2385179.7330794972</v>
      </c>
      <c r="E30" s="711">
        <v>674256.74399999995</v>
      </c>
      <c r="F30" s="711">
        <v>7182498.8730000006</v>
      </c>
      <c r="G30" s="763">
        <v>897735.19673649466</v>
      </c>
      <c r="H30" s="763">
        <v>9576451.5591348056</v>
      </c>
      <c r="I30" s="744">
        <v>0.10481891826175913</v>
      </c>
      <c r="J30" s="666">
        <v>0.65097417080326248</v>
      </c>
      <c r="K30" s="22"/>
      <c r="M30" s="141">
        <f t="shared" si="26"/>
        <v>2019</v>
      </c>
      <c r="N30" s="138">
        <f t="shared" si="27"/>
        <v>727</v>
      </c>
      <c r="P30" s="27"/>
      <c r="T30" s="1377"/>
    </row>
    <row r="31" spans="1:28" ht="12" customHeight="1">
      <c r="A31" s="1261">
        <v>2020</v>
      </c>
      <c r="B31" s="708">
        <v>792</v>
      </c>
      <c r="C31" s="708">
        <v>242611.36034239217</v>
      </c>
      <c r="D31" s="708">
        <v>2596158.1499496838</v>
      </c>
      <c r="E31" s="708">
        <v>874188.14199999999</v>
      </c>
      <c r="F31" s="708">
        <v>9343479.6268300004</v>
      </c>
      <c r="G31" s="762">
        <v>1116799.5023423922</v>
      </c>
      <c r="H31" s="762">
        <v>11939637.776779683</v>
      </c>
      <c r="I31" s="741">
        <v>0.12845311121005876</v>
      </c>
      <c r="J31" s="667">
        <v>0.24401884475762381</v>
      </c>
      <c r="K31" s="22"/>
      <c r="M31" s="141">
        <f t="shared" si="26"/>
        <v>2020</v>
      </c>
      <c r="N31" s="138">
        <f t="shared" si="27"/>
        <v>792</v>
      </c>
      <c r="P31" s="27"/>
      <c r="T31" s="1377"/>
    </row>
    <row r="32" spans="1:28" ht="12" customHeight="1">
      <c r="A32" s="1263">
        <v>2021</v>
      </c>
      <c r="B32" s="714">
        <v>846</v>
      </c>
      <c r="C32" s="714">
        <v>244220.08220428706</v>
      </c>
      <c r="D32" s="714">
        <v>2612844.7949499977</v>
      </c>
      <c r="E32" s="714">
        <v>979605.0780000001</v>
      </c>
      <c r="F32" s="714">
        <v>10454706.77605</v>
      </c>
      <c r="G32" s="764">
        <v>1223833.3135601592</v>
      </c>
      <c r="H32" s="764">
        <v>13067638.663999997</v>
      </c>
      <c r="I32" s="743">
        <v>0.12972946679144853</v>
      </c>
      <c r="J32" s="668">
        <v>9.5839773382126889E-2</v>
      </c>
      <c r="K32" s="22"/>
      <c r="M32" s="141">
        <f t="shared" si="26"/>
        <v>2021</v>
      </c>
      <c r="N32" s="138">
        <f t="shared" si="27"/>
        <v>846</v>
      </c>
      <c r="P32" s="27"/>
      <c r="T32" s="1377"/>
    </row>
    <row r="33" spans="1:21" ht="12" customHeight="1">
      <c r="A33" s="1262">
        <v>2022</v>
      </c>
      <c r="B33" s="711">
        <v>874</v>
      </c>
      <c r="C33" s="711">
        <v>230592.47727282741</v>
      </c>
      <c r="D33" s="711">
        <v>2478301.9454300003</v>
      </c>
      <c r="E33" s="711">
        <v>379540.23099999991</v>
      </c>
      <c r="F33" s="711">
        <v>4128408.0155699998</v>
      </c>
      <c r="G33" s="763">
        <v>610132.70827282756</v>
      </c>
      <c r="H33" s="763">
        <v>6606709.9610000011</v>
      </c>
      <c r="I33" s="744">
        <v>8.0879100551952479E-2</v>
      </c>
      <c r="J33" s="666">
        <v>-0.5014576727790343</v>
      </c>
      <c r="K33" s="22"/>
      <c r="M33" s="141">
        <f t="shared" si="26"/>
        <v>2022</v>
      </c>
      <c r="N33" s="138">
        <f t="shared" si="27"/>
        <v>874</v>
      </c>
      <c r="P33" s="27"/>
      <c r="T33" s="1377"/>
    </row>
    <row r="34" spans="1:21" ht="12" customHeight="1">
      <c r="A34" s="1262">
        <v>2023</v>
      </c>
      <c r="B34" s="711">
        <v>881</v>
      </c>
      <c r="C34" s="711">
        <v>211998.88467163019</v>
      </c>
      <c r="D34" s="711">
        <v>2303523.3305040002</v>
      </c>
      <c r="E34" s="711">
        <v>307047.95400000003</v>
      </c>
      <c r="F34" s="711">
        <v>3366474.352496</v>
      </c>
      <c r="G34" s="763">
        <v>519046.83867163025</v>
      </c>
      <c r="H34" s="763">
        <v>5669997.6830000002</v>
      </c>
      <c r="I34" s="744">
        <v>7.6798279183470111E-2</v>
      </c>
      <c r="J34" s="666">
        <v>-0.1492886192891453</v>
      </c>
      <c r="K34" s="22"/>
      <c r="M34" s="141">
        <f t="shared" si="26"/>
        <v>2023</v>
      </c>
      <c r="N34" s="138">
        <f t="shared" si="27"/>
        <v>881</v>
      </c>
      <c r="P34" s="27"/>
      <c r="T34" s="1377"/>
      <c r="U34" s="278"/>
    </row>
    <row r="35" spans="1:21" ht="12" customHeight="1">
      <c r="A35" s="1261">
        <v>2024</v>
      </c>
      <c r="B35" s="708">
        <v>918</v>
      </c>
      <c r="C35" s="708">
        <v>207908.86218990813</v>
      </c>
      <c r="D35" s="708">
        <v>2271113.0432921974</v>
      </c>
      <c r="E35" s="708">
        <v>334286.90000000002</v>
      </c>
      <c r="F35" s="708">
        <v>3651636.5597078004</v>
      </c>
      <c r="G35" s="762">
        <v>542195.76218990819</v>
      </c>
      <c r="H35" s="762">
        <v>5922749.6029999973</v>
      </c>
      <c r="I35" s="741">
        <v>8.012756436431695E-2</v>
      </c>
      <c r="J35" s="667">
        <v>4.459891052900309E-2</v>
      </c>
      <c r="K35" s="22"/>
      <c r="M35" s="141">
        <f t="shared" si="26"/>
        <v>2024</v>
      </c>
      <c r="N35" s="138">
        <f t="shared" si="27"/>
        <v>918</v>
      </c>
      <c r="P35" s="27"/>
      <c r="T35" s="1377"/>
      <c r="U35" s="278"/>
    </row>
    <row r="36" spans="1:21" ht="12" customHeight="1">
      <c r="A36" s="1263">
        <v>2025</v>
      </c>
      <c r="B36" s="714">
        <f>B25</f>
        <v>929</v>
      </c>
      <c r="C36" s="714">
        <f>C25</f>
        <v>154169.07601663278</v>
      </c>
      <c r="D36" s="714">
        <f t="shared" ref="D36:H36" si="28">D25</f>
        <v>1699059.9534600032</v>
      </c>
      <c r="E36" s="714">
        <f t="shared" si="28"/>
        <v>395476.39509999997</v>
      </c>
      <c r="F36" s="714">
        <f t="shared" si="28"/>
        <v>4331838.1075400002</v>
      </c>
      <c r="G36" s="764">
        <f t="shared" si="28"/>
        <v>549645.47111663269</v>
      </c>
      <c r="H36" s="764">
        <f t="shared" si="28"/>
        <v>6030898.0610000035</v>
      </c>
      <c r="I36" s="743">
        <f>G36/'8.1'!C38</f>
        <v>7.6259264130545554E-2</v>
      </c>
      <c r="J36" s="668">
        <f>(G36-G35)/G35</f>
        <v>1.3739887778973798E-2</v>
      </c>
      <c r="K36" s="22"/>
      <c r="M36" s="141">
        <f t="shared" si="26"/>
        <v>2025</v>
      </c>
      <c r="N36" s="138">
        <f t="shared" si="27"/>
        <v>929</v>
      </c>
      <c r="P36" s="27"/>
      <c r="T36" s="1377"/>
      <c r="U36" s="278"/>
    </row>
    <row r="37" spans="1:21" ht="15" customHeight="1">
      <c r="A37" s="1740" t="s">
        <v>565</v>
      </c>
      <c r="B37" s="1740"/>
      <c r="C37" s="1740"/>
      <c r="D37" s="1740"/>
      <c r="E37" s="1740"/>
      <c r="F37" s="1740"/>
      <c r="G37" s="1740"/>
      <c r="H37" s="1740"/>
      <c r="I37" s="1740"/>
      <c r="J37" s="1740"/>
      <c r="K37" s="1740"/>
      <c r="L37" s="1740"/>
      <c r="M37" s="1740"/>
      <c r="N37" s="1740"/>
      <c r="O37" s="1740"/>
      <c r="P37" s="1740"/>
      <c r="Q37" s="1740"/>
      <c r="R37" s="1740"/>
    </row>
    <row r="38" spans="1:21" ht="15" customHeight="1">
      <c r="A38" s="1740"/>
      <c r="B38" s="1740"/>
      <c r="C38" s="1740"/>
      <c r="D38" s="1740"/>
      <c r="E38" s="1740"/>
      <c r="F38" s="1740"/>
      <c r="G38" s="1740"/>
      <c r="H38" s="1740"/>
      <c r="I38" s="1740"/>
      <c r="J38" s="1740"/>
      <c r="K38" s="1740"/>
      <c r="L38" s="1740"/>
      <c r="M38" s="1740"/>
      <c r="N38" s="1740"/>
      <c r="O38" s="1740"/>
      <c r="P38" s="1740"/>
      <c r="Q38" s="1740"/>
      <c r="R38" s="1740"/>
    </row>
    <row r="39" spans="1:21" ht="14.1" customHeight="1">
      <c r="G39" s="272"/>
      <c r="H39" s="273"/>
    </row>
    <row r="40" spans="1:21" ht="14.1" customHeight="1">
      <c r="G40" s="272"/>
      <c r="H40" s="141"/>
    </row>
    <row r="41" spans="1:21" ht="14.1" customHeight="1">
      <c r="J41" s="22"/>
    </row>
    <row r="42" spans="1:21" ht="14.1" customHeight="1">
      <c r="G42" s="27"/>
      <c r="H42" s="27"/>
    </row>
    <row r="43" spans="1:21" ht="14.1" customHeight="1">
      <c r="G43" s="27"/>
      <c r="H43" s="27"/>
    </row>
    <row r="44" spans="1:21" ht="14.1" customHeight="1">
      <c r="G44" s="27"/>
      <c r="H44" s="27"/>
    </row>
    <row r="45" spans="1:21" ht="14.1" customHeight="1">
      <c r="G45" s="27"/>
      <c r="H45" s="27"/>
    </row>
    <row r="46" spans="1:21" ht="14.1" customHeight="1">
      <c r="G46" s="27"/>
      <c r="H46" s="27"/>
      <c r="I46" s="27"/>
    </row>
    <row r="47" spans="1:21" ht="14.1" customHeight="1">
      <c r="G47" s="27"/>
      <c r="H47" s="27"/>
      <c r="I47" s="27"/>
    </row>
    <row r="48" spans="1:21" ht="14.1" customHeight="1">
      <c r="G48" s="27"/>
      <c r="H48" s="27"/>
      <c r="I48" s="27"/>
    </row>
    <row r="49" spans="7:9" ht="14.1" customHeight="1">
      <c r="G49" s="27"/>
      <c r="H49" s="27"/>
      <c r="I49" s="27"/>
    </row>
    <row r="50" spans="7:9" ht="14.1" customHeight="1">
      <c r="G50" s="27"/>
      <c r="H50" s="27"/>
      <c r="I50" s="27"/>
    </row>
    <row r="51" spans="7:9" ht="14.1" customHeight="1">
      <c r="G51" s="27"/>
      <c r="H51" s="27"/>
      <c r="I51" s="27"/>
    </row>
    <row r="52" spans="7:9" ht="14.1" customHeight="1">
      <c r="G52" s="27"/>
      <c r="H52" s="27"/>
      <c r="I52" s="27"/>
    </row>
    <row r="53" spans="7:9" ht="14.1" customHeight="1">
      <c r="G53" s="27"/>
      <c r="H53" s="27"/>
      <c r="I53" s="27"/>
    </row>
    <row r="54" spans="7:9" ht="14.1" customHeight="1">
      <c r="I54" s="27"/>
    </row>
    <row r="55" spans="7:9" ht="14.1" customHeight="1">
      <c r="I55" s="27"/>
    </row>
    <row r="56" spans="7:9" ht="14.1" customHeight="1">
      <c r="I56" s="27"/>
    </row>
    <row r="57" spans="7:9" ht="14.1" customHeight="1">
      <c r="I57" s="27"/>
    </row>
    <row r="58" spans="7:9" ht="14.1" customHeight="1">
      <c r="I58" s="27"/>
    </row>
    <row r="59" spans="7:9" ht="14.1" customHeight="1"/>
    <row r="60" spans="7:9" ht="14.1" customHeight="1"/>
    <row r="61" spans="7:9" ht="14.1" customHeight="1"/>
  </sheetData>
  <mergeCells count="13">
    <mergeCell ref="A37:R38"/>
    <mergeCell ref="A1:R1"/>
    <mergeCell ref="A3:J3"/>
    <mergeCell ref="C5:D5"/>
    <mergeCell ref="E5:F5"/>
    <mergeCell ref="G5:H5"/>
    <mergeCell ref="I4:I6"/>
    <mergeCell ref="J4:J6"/>
    <mergeCell ref="L13:R13"/>
    <mergeCell ref="L3:R4"/>
    <mergeCell ref="A4:A6"/>
    <mergeCell ref="C4:H4"/>
    <mergeCell ref="B4:B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6"/>
  <dimension ref="A1:AE50"/>
  <sheetViews>
    <sheetView showGridLines="0" zoomScaleNormal="100" zoomScaleSheetLayoutView="100" workbookViewId="0">
      <selection sqref="A1:R1"/>
    </sheetView>
  </sheetViews>
  <sheetFormatPr defaultRowHeight="11.25"/>
  <cols>
    <col min="1" max="1" width="8.140625" style="7" customWidth="1"/>
    <col min="2" max="2" width="6.28515625" style="7" customWidth="1"/>
    <col min="3" max="4" width="6.7109375" style="7" customWidth="1"/>
    <col min="5" max="12" width="7.7109375" style="7" customWidth="1"/>
    <col min="13" max="13" width="8.5703125" style="7" customWidth="1"/>
    <col min="14" max="14" width="8.28515625" style="7" customWidth="1"/>
    <col min="15" max="16" width="8.5703125" style="7" customWidth="1"/>
    <col min="17" max="17" width="8.28515625" style="7" customWidth="1"/>
    <col min="18" max="18" width="9.42578125" style="7" customWidth="1"/>
    <col min="19" max="19" width="9.28515625" style="7" bestFit="1" customWidth="1"/>
    <col min="20" max="20" width="11.42578125" style="7" bestFit="1" customWidth="1"/>
    <col min="21" max="21" width="11.5703125" style="7" bestFit="1" customWidth="1"/>
    <col min="22" max="22" width="9.140625" style="7"/>
    <col min="23" max="23" width="10" style="7" bestFit="1" customWidth="1"/>
    <col min="24" max="24" width="16.7109375" style="7" bestFit="1" customWidth="1"/>
    <col min="25" max="259" width="9.140625" style="7"/>
    <col min="260" max="272" width="10.7109375" style="7" customWidth="1"/>
    <col min="273" max="515" width="9.140625" style="7"/>
    <col min="516" max="528" width="10.7109375" style="7" customWidth="1"/>
    <col min="529" max="771" width="9.140625" style="7"/>
    <col min="772" max="784" width="10.7109375" style="7" customWidth="1"/>
    <col min="785" max="1027" width="9.140625" style="7"/>
    <col min="1028" max="1040" width="10.7109375" style="7" customWidth="1"/>
    <col min="1041" max="1283" width="9.140625" style="7"/>
    <col min="1284" max="1296" width="10.7109375" style="7" customWidth="1"/>
    <col min="1297" max="1539" width="9.140625" style="7"/>
    <col min="1540" max="1552" width="10.7109375" style="7" customWidth="1"/>
    <col min="1553" max="1795" width="9.140625" style="7"/>
    <col min="1796" max="1808" width="10.7109375" style="7" customWidth="1"/>
    <col min="1809" max="2051" width="9.140625" style="7"/>
    <col min="2052" max="2064" width="10.7109375" style="7" customWidth="1"/>
    <col min="2065" max="2307" width="9.140625" style="7"/>
    <col min="2308" max="2320" width="10.7109375" style="7" customWidth="1"/>
    <col min="2321" max="2563" width="9.140625" style="7"/>
    <col min="2564" max="2576" width="10.7109375" style="7" customWidth="1"/>
    <col min="2577" max="2819" width="9.140625" style="7"/>
    <col min="2820" max="2832" width="10.7109375" style="7" customWidth="1"/>
    <col min="2833" max="3075" width="9.140625" style="7"/>
    <col min="3076" max="3088" width="10.7109375" style="7" customWidth="1"/>
    <col min="3089" max="3331" width="9.140625" style="7"/>
    <col min="3332" max="3344" width="10.7109375" style="7" customWidth="1"/>
    <col min="3345" max="3587" width="9.140625" style="7"/>
    <col min="3588" max="3600" width="10.7109375" style="7" customWidth="1"/>
    <col min="3601" max="3843" width="9.140625" style="7"/>
    <col min="3844" max="3856" width="10.7109375" style="7" customWidth="1"/>
    <col min="3857" max="4099" width="9.140625" style="7"/>
    <col min="4100" max="4112" width="10.7109375" style="7" customWidth="1"/>
    <col min="4113" max="4355" width="9.140625" style="7"/>
    <col min="4356" max="4368" width="10.7109375" style="7" customWidth="1"/>
    <col min="4369" max="4611" width="9.140625" style="7"/>
    <col min="4612" max="4624" width="10.7109375" style="7" customWidth="1"/>
    <col min="4625" max="4867" width="9.140625" style="7"/>
    <col min="4868" max="4880" width="10.7109375" style="7" customWidth="1"/>
    <col min="4881" max="5123" width="9.140625" style="7"/>
    <col min="5124" max="5136" width="10.7109375" style="7" customWidth="1"/>
    <col min="5137" max="5379" width="9.140625" style="7"/>
    <col min="5380" max="5392" width="10.7109375" style="7" customWidth="1"/>
    <col min="5393" max="5635" width="9.140625" style="7"/>
    <col min="5636" max="5648" width="10.7109375" style="7" customWidth="1"/>
    <col min="5649" max="5891" width="9.140625" style="7"/>
    <col min="5892" max="5904" width="10.7109375" style="7" customWidth="1"/>
    <col min="5905" max="6147" width="9.140625" style="7"/>
    <col min="6148" max="6160" width="10.7109375" style="7" customWidth="1"/>
    <col min="6161" max="6403" width="9.140625" style="7"/>
    <col min="6404" max="6416" width="10.7109375" style="7" customWidth="1"/>
    <col min="6417" max="6659" width="9.140625" style="7"/>
    <col min="6660" max="6672" width="10.7109375" style="7" customWidth="1"/>
    <col min="6673" max="6915" width="9.140625" style="7"/>
    <col min="6916" max="6928" width="10.7109375" style="7" customWidth="1"/>
    <col min="6929" max="7171" width="9.140625" style="7"/>
    <col min="7172" max="7184" width="10.7109375" style="7" customWidth="1"/>
    <col min="7185" max="7427" width="9.140625" style="7"/>
    <col min="7428" max="7440" width="10.7109375" style="7" customWidth="1"/>
    <col min="7441" max="7683" width="9.140625" style="7"/>
    <col min="7684" max="7696" width="10.7109375" style="7" customWidth="1"/>
    <col min="7697" max="7939" width="9.140625" style="7"/>
    <col min="7940" max="7952" width="10.7109375" style="7" customWidth="1"/>
    <col min="7953" max="8195" width="9.140625" style="7"/>
    <col min="8196" max="8208" width="10.7109375" style="7" customWidth="1"/>
    <col min="8209" max="8451" width="9.140625" style="7"/>
    <col min="8452" max="8464" width="10.7109375" style="7" customWidth="1"/>
    <col min="8465" max="8707" width="9.140625" style="7"/>
    <col min="8708" max="8720" width="10.7109375" style="7" customWidth="1"/>
    <col min="8721" max="8963" width="9.140625" style="7"/>
    <col min="8964" max="8976" width="10.7109375" style="7" customWidth="1"/>
    <col min="8977" max="9219" width="9.140625" style="7"/>
    <col min="9220" max="9232" width="10.7109375" style="7" customWidth="1"/>
    <col min="9233" max="9475" width="9.140625" style="7"/>
    <col min="9476" max="9488" width="10.7109375" style="7" customWidth="1"/>
    <col min="9489" max="9731" width="9.140625" style="7"/>
    <col min="9732" max="9744" width="10.7109375" style="7" customWidth="1"/>
    <col min="9745" max="9987" width="9.140625" style="7"/>
    <col min="9988" max="10000" width="10.7109375" style="7" customWidth="1"/>
    <col min="10001" max="10243" width="9.140625" style="7"/>
    <col min="10244" max="10256" width="10.7109375" style="7" customWidth="1"/>
    <col min="10257" max="10499" width="9.140625" style="7"/>
    <col min="10500" max="10512" width="10.7109375" style="7" customWidth="1"/>
    <col min="10513" max="10755" width="9.140625" style="7"/>
    <col min="10756" max="10768" width="10.7109375" style="7" customWidth="1"/>
    <col min="10769" max="11011" width="9.140625" style="7"/>
    <col min="11012" max="11024" width="10.7109375" style="7" customWidth="1"/>
    <col min="11025" max="11267" width="9.140625" style="7"/>
    <col min="11268" max="11280" width="10.7109375" style="7" customWidth="1"/>
    <col min="11281" max="11523" width="9.140625" style="7"/>
    <col min="11524" max="11536" width="10.7109375" style="7" customWidth="1"/>
    <col min="11537" max="11779" width="9.140625" style="7"/>
    <col min="11780" max="11792" width="10.7109375" style="7" customWidth="1"/>
    <col min="11793" max="12035" width="9.140625" style="7"/>
    <col min="12036" max="12048" width="10.7109375" style="7" customWidth="1"/>
    <col min="12049" max="12291" width="9.140625" style="7"/>
    <col min="12292" max="12304" width="10.7109375" style="7" customWidth="1"/>
    <col min="12305" max="12547" width="9.140625" style="7"/>
    <col min="12548" max="12560" width="10.7109375" style="7" customWidth="1"/>
    <col min="12561" max="12803" width="9.140625" style="7"/>
    <col min="12804" max="12816" width="10.7109375" style="7" customWidth="1"/>
    <col min="12817" max="13059" width="9.140625" style="7"/>
    <col min="13060" max="13072" width="10.7109375" style="7" customWidth="1"/>
    <col min="13073" max="13315" width="9.140625" style="7"/>
    <col min="13316" max="13328" width="10.7109375" style="7" customWidth="1"/>
    <col min="13329" max="13571" width="9.140625" style="7"/>
    <col min="13572" max="13584" width="10.7109375" style="7" customWidth="1"/>
    <col min="13585" max="13827" width="9.140625" style="7"/>
    <col min="13828" max="13840" width="10.7109375" style="7" customWidth="1"/>
    <col min="13841" max="14083" width="9.140625" style="7"/>
    <col min="14084" max="14096" width="10.7109375" style="7" customWidth="1"/>
    <col min="14097" max="14339" width="9.140625" style="7"/>
    <col min="14340" max="14352" width="10.7109375" style="7" customWidth="1"/>
    <col min="14353" max="14595" width="9.140625" style="7"/>
    <col min="14596" max="14608" width="10.7109375" style="7" customWidth="1"/>
    <col min="14609" max="14851" width="9.140625" style="7"/>
    <col min="14852" max="14864" width="10.7109375" style="7" customWidth="1"/>
    <col min="14865" max="15107" width="9.140625" style="7"/>
    <col min="15108" max="15120" width="10.7109375" style="7" customWidth="1"/>
    <col min="15121" max="15363" width="9.140625" style="7"/>
    <col min="15364" max="15376" width="10.7109375" style="7" customWidth="1"/>
    <col min="15377" max="15619" width="9.140625" style="7"/>
    <col min="15620" max="15632" width="10.7109375" style="7" customWidth="1"/>
    <col min="15633" max="15875" width="9.140625" style="7"/>
    <col min="15876" max="15888" width="10.7109375" style="7" customWidth="1"/>
    <col min="15889" max="16131" width="9.140625" style="7"/>
    <col min="16132" max="16144" width="10.7109375" style="7" customWidth="1"/>
    <col min="16145" max="16384" width="9.140625" style="7"/>
  </cols>
  <sheetData>
    <row r="1" spans="1:31" ht="18">
      <c r="A1" s="1554" t="s">
        <v>502</v>
      </c>
      <c r="B1" s="1554"/>
      <c r="C1" s="1554"/>
      <c r="D1" s="1554"/>
      <c r="E1" s="1554"/>
      <c r="F1" s="1554"/>
      <c r="G1" s="1554"/>
      <c r="H1" s="1554"/>
      <c r="I1" s="1554"/>
      <c r="J1" s="1554"/>
      <c r="K1" s="1554"/>
      <c r="L1" s="1554"/>
      <c r="M1" s="1554"/>
      <c r="N1" s="1554"/>
      <c r="O1" s="1554"/>
      <c r="P1" s="1554"/>
      <c r="Q1" s="1554"/>
      <c r="R1" s="1554"/>
    </row>
    <row r="2" spans="1:31" ht="5.0999999999999996" customHeight="1">
      <c r="A2" s="444"/>
      <c r="B2" s="444"/>
      <c r="C2" s="444"/>
      <c r="D2" s="444"/>
      <c r="E2" s="444"/>
      <c r="F2" s="444"/>
      <c r="G2" s="444"/>
      <c r="H2" s="444"/>
      <c r="I2" s="444"/>
      <c r="J2" s="444"/>
      <c r="K2" s="444"/>
      <c r="L2" s="445"/>
      <c r="M2" s="444"/>
      <c r="N2" s="444"/>
      <c r="O2" s="444"/>
      <c r="P2" s="444"/>
      <c r="Q2" s="444"/>
      <c r="R2" s="444"/>
    </row>
    <row r="3" spans="1:31" ht="15" customHeight="1">
      <c r="A3" s="1738">
        <v>2021</v>
      </c>
      <c r="B3" s="1738"/>
      <c r="C3" s="1738"/>
      <c r="D3" s="1738"/>
      <c r="E3" s="1738"/>
      <c r="F3" s="1738"/>
      <c r="G3" s="1738"/>
      <c r="H3" s="1738"/>
      <c r="I3" s="1738"/>
      <c r="J3" s="1738"/>
      <c r="K3" s="1738"/>
      <c r="L3" s="1738"/>
      <c r="M3" s="1738"/>
      <c r="N3" s="1738"/>
      <c r="O3" s="1738"/>
      <c r="P3" s="1738"/>
      <c r="Q3" s="1738"/>
      <c r="R3" s="1738"/>
    </row>
    <row r="4" spans="1:31" ht="15" customHeight="1">
      <c r="A4" s="1660" t="str">
        <f>'6.1'!A6</f>
        <v>Období</v>
      </c>
      <c r="B4" s="1659" t="s">
        <v>262</v>
      </c>
      <c r="C4" s="1660"/>
      <c r="D4" s="1660"/>
      <c r="E4" s="1660"/>
      <c r="F4" s="1727"/>
      <c r="G4" s="1743" t="s">
        <v>263</v>
      </c>
      <c r="H4" s="1551"/>
      <c r="I4" s="1551"/>
      <c r="J4" s="1551"/>
      <c r="K4" s="1551"/>
      <c r="L4" s="1551"/>
      <c r="M4" s="1551"/>
      <c r="N4" s="1551"/>
      <c r="O4" s="1551"/>
      <c r="P4" s="1551"/>
      <c r="Q4" s="1551"/>
      <c r="R4" s="1551"/>
    </row>
    <row r="5" spans="1:31" ht="15" customHeight="1">
      <c r="A5" s="1658"/>
      <c r="B5" s="1745"/>
      <c r="C5" s="1658"/>
      <c r="D5" s="1658"/>
      <c r="E5" s="1658"/>
      <c r="F5" s="1728"/>
      <c r="G5" s="1744" t="s">
        <v>236</v>
      </c>
      <c r="H5" s="1741"/>
      <c r="I5" s="1741"/>
      <c r="J5" s="1741"/>
      <c r="K5" s="1741"/>
      <c r="L5" s="1741"/>
      <c r="M5" s="1684" t="s">
        <v>142</v>
      </c>
      <c r="N5" s="1684"/>
      <c r="O5" s="1684"/>
      <c r="P5" s="1684"/>
      <c r="Q5" s="1684"/>
      <c r="R5" s="1684"/>
    </row>
    <row r="6" spans="1:31" ht="15" customHeight="1">
      <c r="A6" s="1654"/>
      <c r="B6" s="1029" t="s">
        <v>68</v>
      </c>
      <c r="C6" s="758" t="s">
        <v>60</v>
      </c>
      <c r="D6" s="758" t="s">
        <v>28</v>
      </c>
      <c r="E6" s="758" t="s">
        <v>8</v>
      </c>
      <c r="F6" s="1030" t="s">
        <v>137</v>
      </c>
      <c r="G6" s="1029" t="s">
        <v>68</v>
      </c>
      <c r="H6" s="758" t="s">
        <v>60</v>
      </c>
      <c r="I6" s="758" t="s">
        <v>28</v>
      </c>
      <c r="J6" s="758" t="s">
        <v>8</v>
      </c>
      <c r="K6" s="758" t="s">
        <v>37</v>
      </c>
      <c r="L6" s="1030" t="s">
        <v>137</v>
      </c>
      <c r="M6" s="758" t="s">
        <v>68</v>
      </c>
      <c r="N6" s="758" t="s">
        <v>60</v>
      </c>
      <c r="O6" s="758" t="s">
        <v>28</v>
      </c>
      <c r="P6" s="758" t="s">
        <v>8</v>
      </c>
      <c r="Q6" s="758" t="s">
        <v>37</v>
      </c>
      <c r="R6" s="665" t="s">
        <v>137</v>
      </c>
    </row>
    <row r="7" spans="1:31" ht="13.5" customHeight="1">
      <c r="A7" s="244" t="str">
        <f>'6.1'!A9</f>
        <v>leden</v>
      </c>
      <c r="B7" s="1026">
        <f>'8.2'!B7</f>
        <v>1569</v>
      </c>
      <c r="C7" s="711">
        <f>'8.3'!B7</f>
        <v>6195</v>
      </c>
      <c r="D7" s="738">
        <f>'8.4'!B7</f>
        <v>200998</v>
      </c>
      <c r="E7" s="738">
        <f>'8.5'!B7</f>
        <v>2516535</v>
      </c>
      <c r="F7" s="1031">
        <f t="shared" ref="F7:F18" si="0">SUM(B7:E7)</f>
        <v>2725297</v>
      </c>
      <c r="G7" s="1026">
        <f>'8.2'!C7</f>
        <v>396212.92914995702</v>
      </c>
      <c r="H7" s="711">
        <f>'8.3'!C7</f>
        <v>106736.99670351099</v>
      </c>
      <c r="I7" s="738">
        <f>'8.4'!C7</f>
        <v>183337.391884115</v>
      </c>
      <c r="J7" s="738">
        <f>'8.5'!C7</f>
        <v>337030.55011973693</v>
      </c>
      <c r="K7" s="738">
        <v>20805.278011936</v>
      </c>
      <c r="L7" s="1031">
        <f>SUM(G7:K7)</f>
        <v>1044123.145869256</v>
      </c>
      <c r="M7" s="711">
        <f>'8.2'!D7</f>
        <v>4308146.3583710017</v>
      </c>
      <c r="N7" s="711">
        <f>'8.3'!D7</f>
        <v>1160956.6004089999</v>
      </c>
      <c r="O7" s="738">
        <f>'8.4'!D7</f>
        <v>1993838.302713562</v>
      </c>
      <c r="P7" s="738">
        <f>'8.5'!D7</f>
        <v>3664579.686973488</v>
      </c>
      <c r="Q7" s="738">
        <v>226238.25053800002</v>
      </c>
      <c r="R7" s="759">
        <f t="shared" ref="R7:R18" si="1">SUM(M7:Q7)</f>
        <v>11353759.199005052</v>
      </c>
      <c r="S7" s="282"/>
      <c r="T7" s="283"/>
      <c r="U7" s="283"/>
      <c r="V7" s="283"/>
      <c r="W7" s="284"/>
      <c r="X7" s="284"/>
      <c r="Y7" s="27"/>
      <c r="Z7" s="27"/>
      <c r="AB7" s="27"/>
      <c r="AC7" s="27"/>
    </row>
    <row r="8" spans="1:31" ht="13.5" customHeight="1">
      <c r="A8" s="244" t="str">
        <f>'6.1'!A10</f>
        <v>únor</v>
      </c>
      <c r="B8" s="1026">
        <f>'8.2'!B8</f>
        <v>1567</v>
      </c>
      <c r="C8" s="711">
        <f>'8.3'!B8</f>
        <v>6187</v>
      </c>
      <c r="D8" s="738">
        <f>'8.4'!B8</f>
        <v>200954</v>
      </c>
      <c r="E8" s="738">
        <f>'8.5'!B8</f>
        <v>2514044</v>
      </c>
      <c r="F8" s="1031">
        <f t="shared" si="0"/>
        <v>2722752</v>
      </c>
      <c r="G8" s="1026">
        <f>'8.2'!C8</f>
        <v>369573.66183690005</v>
      </c>
      <c r="H8" s="711">
        <f>'8.3'!C8</f>
        <v>99105.400745731997</v>
      </c>
      <c r="I8" s="738">
        <f>'8.4'!C8</f>
        <v>171810.32021044297</v>
      </c>
      <c r="J8" s="738">
        <f>'8.5'!C8</f>
        <v>303053.322682211</v>
      </c>
      <c r="K8" s="738">
        <v>18395.061365697002</v>
      </c>
      <c r="L8" s="1031">
        <f t="shared" ref="L8:L18" si="2">SUM(G8:K8)</f>
        <v>961937.76684098307</v>
      </c>
      <c r="M8" s="711">
        <f>'8.2'!D8</f>
        <v>4011502.9964940012</v>
      </c>
      <c r="N8" s="711">
        <f>'8.3'!D8</f>
        <v>1075760.364695</v>
      </c>
      <c r="O8" s="738">
        <f>'8.4'!D8</f>
        <v>1864594.9510472051</v>
      </c>
      <c r="P8" s="738">
        <f>'8.5'!D8</f>
        <v>3288175.9236586066</v>
      </c>
      <c r="Q8" s="738">
        <v>199590.37809900002</v>
      </c>
      <c r="R8" s="759">
        <f t="shared" si="1"/>
        <v>10439624.613993814</v>
      </c>
      <c r="S8" s="26"/>
      <c r="T8" s="283"/>
      <c r="U8" s="283"/>
      <c r="V8" s="283"/>
      <c r="W8" s="284"/>
      <c r="X8" s="284"/>
      <c r="Y8" s="27"/>
      <c r="Z8" s="27"/>
      <c r="AB8" s="27"/>
      <c r="AC8" s="27"/>
    </row>
    <row r="9" spans="1:31" ht="13.5" customHeight="1">
      <c r="A9" s="244" t="str">
        <f>'6.1'!A11</f>
        <v>březen</v>
      </c>
      <c r="B9" s="1026">
        <f>'8.2'!B9</f>
        <v>1561</v>
      </c>
      <c r="C9" s="711">
        <f>'8.3'!B9</f>
        <v>5811</v>
      </c>
      <c r="D9" s="738">
        <f>'8.4'!B9</f>
        <v>201351</v>
      </c>
      <c r="E9" s="738">
        <f>'8.5'!B9</f>
        <v>2511366</v>
      </c>
      <c r="F9" s="1031">
        <f t="shared" si="0"/>
        <v>2720089</v>
      </c>
      <c r="G9" s="1026">
        <f>'8.2'!C9</f>
        <v>331655.11274880602</v>
      </c>
      <c r="H9" s="711">
        <f>'8.3'!C9</f>
        <v>73267.053158993003</v>
      </c>
      <c r="I9" s="738">
        <f>'8.4'!C9</f>
        <v>121028.73432769399</v>
      </c>
      <c r="J9" s="738">
        <f>'8.5'!C9</f>
        <v>209344.62062273498</v>
      </c>
      <c r="K9" s="738">
        <v>15699.913977439996</v>
      </c>
      <c r="L9" s="1031">
        <f t="shared" si="2"/>
        <v>750995.43483566795</v>
      </c>
      <c r="M9" s="711">
        <f>'8.2'!D9</f>
        <v>3617566.1860339991</v>
      </c>
      <c r="N9" s="711">
        <f>'8.3'!D9</f>
        <v>799399.72534999985</v>
      </c>
      <c r="O9" s="738">
        <f>'8.4'!D9</f>
        <v>1320246.464257675</v>
      </c>
      <c r="P9" s="738">
        <f>'8.5'!D9</f>
        <v>2283167.4802343952</v>
      </c>
      <c r="Q9" s="738">
        <v>171224.30429600005</v>
      </c>
      <c r="R9" s="759">
        <f t="shared" si="1"/>
        <v>8191604.1601720694</v>
      </c>
      <c r="S9" s="285"/>
      <c r="T9" s="283"/>
      <c r="U9" s="283"/>
      <c r="V9" s="283"/>
      <c r="W9" s="284"/>
      <c r="X9" s="284"/>
      <c r="Y9" s="27"/>
      <c r="Z9" s="27"/>
      <c r="AB9" s="27"/>
      <c r="AC9" s="27"/>
    </row>
    <row r="10" spans="1:31" ht="13.5" customHeight="1">
      <c r="A10" s="446" t="str">
        <f>'6.1'!A12</f>
        <v>duben</v>
      </c>
      <c r="B10" s="1025">
        <f>'8.2'!B10</f>
        <v>1565</v>
      </c>
      <c r="C10" s="708">
        <f>'8.3'!B10</f>
        <v>5805</v>
      </c>
      <c r="D10" s="740">
        <f>'8.4'!B10</f>
        <v>201038</v>
      </c>
      <c r="E10" s="740">
        <f>'8.5'!B10</f>
        <v>2509091</v>
      </c>
      <c r="F10" s="1032">
        <f t="shared" si="0"/>
        <v>2717499</v>
      </c>
      <c r="G10" s="1025">
        <f>'8.2'!C10</f>
        <v>269063.08580336801</v>
      </c>
      <c r="H10" s="708">
        <f>'8.3'!C10</f>
        <v>47009.147249043999</v>
      </c>
      <c r="I10" s="740">
        <f>'8.4'!C10</f>
        <v>63548.190045904004</v>
      </c>
      <c r="J10" s="740">
        <f>'8.5'!C10</f>
        <v>117448.30559907499</v>
      </c>
      <c r="K10" s="740">
        <v>5829.4554350019998</v>
      </c>
      <c r="L10" s="1032">
        <f t="shared" si="2"/>
        <v>502898.18413239298</v>
      </c>
      <c r="M10" s="708">
        <f>'8.2'!D10</f>
        <v>2947376.7756989999</v>
      </c>
      <c r="N10" s="708">
        <f>'8.3'!D10</f>
        <v>515040.76270899997</v>
      </c>
      <c r="O10" s="740">
        <f>'8.4'!D10</f>
        <v>696195.36897560209</v>
      </c>
      <c r="P10" s="740">
        <f>'8.5'!D10</f>
        <v>1286786.1316403928</v>
      </c>
      <c r="Q10" s="740">
        <v>63918.730587999984</v>
      </c>
      <c r="R10" s="760">
        <f t="shared" si="1"/>
        <v>5509317.7696119957</v>
      </c>
      <c r="S10" s="26"/>
      <c r="T10" s="283"/>
      <c r="U10" s="283"/>
      <c r="V10" s="283"/>
      <c r="W10" s="284"/>
      <c r="X10" s="284"/>
      <c r="Y10" s="27"/>
      <c r="Z10" s="27"/>
      <c r="AA10" s="27"/>
      <c r="AB10" s="27"/>
      <c r="AC10" s="27"/>
      <c r="AD10" s="27"/>
      <c r="AE10" s="27"/>
    </row>
    <row r="11" spans="1:31" ht="13.5" customHeight="1">
      <c r="A11" s="244" t="str">
        <f>'6.1'!A13</f>
        <v>květen</v>
      </c>
      <c r="B11" s="1026">
        <f>'8.2'!B11</f>
        <v>1568</v>
      </c>
      <c r="C11" s="711">
        <f>'8.3'!B11</f>
        <v>5805</v>
      </c>
      <c r="D11" s="738">
        <f>'8.4'!B11</f>
        <v>200964</v>
      </c>
      <c r="E11" s="738">
        <f>'8.5'!B11</f>
        <v>2506573</v>
      </c>
      <c r="F11" s="1031">
        <f t="shared" si="0"/>
        <v>2714910</v>
      </c>
      <c r="G11" s="1026">
        <f>'8.2'!C11</f>
        <v>246704.17258547503</v>
      </c>
      <c r="H11" s="711">
        <f>'8.3'!C11</f>
        <v>38064.487110084003</v>
      </c>
      <c r="I11" s="738">
        <f>'8.4'!C11</f>
        <v>45318.641839468</v>
      </c>
      <c r="J11" s="738">
        <f>'8.5'!C11</f>
        <v>79571.398059336003</v>
      </c>
      <c r="K11" s="738">
        <v>4985.1887188109995</v>
      </c>
      <c r="L11" s="1031">
        <f t="shared" si="2"/>
        <v>414643.88831317401</v>
      </c>
      <c r="M11" s="711">
        <f>'8.2'!D11</f>
        <v>2707575.5712900003</v>
      </c>
      <c r="N11" s="711">
        <f>'8.3'!D11</f>
        <v>417760.48589800001</v>
      </c>
      <c r="O11" s="738">
        <f>'8.4'!D11</f>
        <v>497315.842061723</v>
      </c>
      <c r="P11" s="738">
        <f>'8.5'!D11</f>
        <v>873345.31663626898</v>
      </c>
      <c r="Q11" s="738">
        <v>54735.385220000026</v>
      </c>
      <c r="R11" s="759">
        <f t="shared" si="1"/>
        <v>4550732.6011059927</v>
      </c>
      <c r="S11" s="26"/>
      <c r="T11" s="283"/>
      <c r="U11" s="283"/>
      <c r="V11" s="283"/>
      <c r="W11" s="284"/>
      <c r="X11" s="284"/>
      <c r="Y11" s="27"/>
      <c r="Z11" s="27"/>
      <c r="AA11" s="27"/>
      <c r="AB11" s="27"/>
      <c r="AC11" s="27"/>
      <c r="AD11" s="27"/>
      <c r="AE11" s="27"/>
    </row>
    <row r="12" spans="1:31" ht="13.5" customHeight="1">
      <c r="A12" s="447" t="str">
        <f>'6.1'!A14</f>
        <v>červen</v>
      </c>
      <c r="B12" s="1027">
        <f>'8.2'!B12</f>
        <v>1570</v>
      </c>
      <c r="C12" s="714">
        <f>'8.3'!B12</f>
        <v>5795</v>
      </c>
      <c r="D12" s="742">
        <f>'8.4'!B12</f>
        <v>200948</v>
      </c>
      <c r="E12" s="742">
        <f>'8.5'!B12</f>
        <v>2504479</v>
      </c>
      <c r="F12" s="1033">
        <f t="shared" si="0"/>
        <v>2712792</v>
      </c>
      <c r="G12" s="1027">
        <f>'8.2'!C12</f>
        <v>222655.38192024495</v>
      </c>
      <c r="H12" s="714">
        <f>'8.3'!C12</f>
        <v>25540.569519332999</v>
      </c>
      <c r="I12" s="742">
        <f>'8.4'!C12</f>
        <v>16597.908264782003</v>
      </c>
      <c r="J12" s="742">
        <f>'8.5'!C12</f>
        <v>33398.036788603</v>
      </c>
      <c r="K12" s="742">
        <v>1217.3058910059997</v>
      </c>
      <c r="L12" s="1033">
        <f t="shared" si="2"/>
        <v>299409.20238396898</v>
      </c>
      <c r="M12" s="714">
        <f>'8.2'!D12</f>
        <v>2438514.8845480001</v>
      </c>
      <c r="N12" s="714">
        <f>'8.3'!D12</f>
        <v>279730.46911599999</v>
      </c>
      <c r="O12" s="742">
        <f>'8.4'!D12</f>
        <v>181694.76317589302</v>
      </c>
      <c r="P12" s="742">
        <f>'8.5'!D12</f>
        <v>365801.992053108</v>
      </c>
      <c r="Q12" s="742">
        <v>13369.070580999982</v>
      </c>
      <c r="R12" s="761">
        <f t="shared" si="1"/>
        <v>3279111.1794740008</v>
      </c>
      <c r="S12" s="26"/>
      <c r="T12" s="283"/>
      <c r="U12" s="283"/>
      <c r="V12" s="283"/>
      <c r="W12" s="284"/>
      <c r="X12" s="284"/>
      <c r="Y12" s="27"/>
      <c r="Z12" s="27"/>
      <c r="AA12" s="27"/>
      <c r="AB12" s="27"/>
      <c r="AC12" s="27"/>
      <c r="AD12" s="27"/>
      <c r="AE12" s="27"/>
    </row>
    <row r="13" spans="1:31" ht="13.5" customHeight="1">
      <c r="A13" s="446" t="str">
        <f>'6.1'!A15</f>
        <v>červenec</v>
      </c>
      <c r="B13" s="1025">
        <f>'8.2'!B13</f>
        <v>1568</v>
      </c>
      <c r="C13" s="708">
        <f>'8.3'!B13</f>
        <v>5798</v>
      </c>
      <c r="D13" s="740">
        <f>'8.4'!B13</f>
        <v>200923</v>
      </c>
      <c r="E13" s="740">
        <f>'8.5'!B13</f>
        <v>2501839</v>
      </c>
      <c r="F13" s="1032">
        <f t="shared" si="0"/>
        <v>2710128</v>
      </c>
      <c r="G13" s="1025">
        <f>'8.2'!C13</f>
        <v>225237.06730524701</v>
      </c>
      <c r="H13" s="708">
        <f>'8.3'!C13</f>
        <v>24225.116377024002</v>
      </c>
      <c r="I13" s="740">
        <f>'8.4'!C13</f>
        <v>15744.621926366999</v>
      </c>
      <c r="J13" s="740">
        <f>'8.5'!C13</f>
        <v>29690.780156635003</v>
      </c>
      <c r="K13" s="740">
        <v>-2.5380758350001145</v>
      </c>
      <c r="L13" s="1032">
        <f t="shared" si="2"/>
        <v>294895.04768943804</v>
      </c>
      <c r="M13" s="708">
        <f>'8.2'!D13</f>
        <v>2474862.2491930006</v>
      </c>
      <c r="N13" s="708">
        <f>'8.3'!D13</f>
        <v>266078.21597899997</v>
      </c>
      <c r="O13" s="740">
        <f>'8.4'!D13</f>
        <v>172840.54207758201</v>
      </c>
      <c r="P13" s="740">
        <f>'8.5'!D13</f>
        <v>326120.79973042192</v>
      </c>
      <c r="Q13" s="740">
        <v>56.396474999993188</v>
      </c>
      <c r="R13" s="760">
        <f t="shared" si="1"/>
        <v>3239958.2034550044</v>
      </c>
      <c r="S13" s="26"/>
      <c r="T13" s="283"/>
      <c r="U13" s="283"/>
      <c r="V13" s="283"/>
      <c r="W13" s="284"/>
      <c r="X13" s="284"/>
      <c r="Y13" s="27"/>
      <c r="Z13" s="27"/>
      <c r="AA13" s="27"/>
      <c r="AB13" s="27"/>
      <c r="AC13" s="27"/>
      <c r="AD13" s="27"/>
      <c r="AE13" s="27"/>
    </row>
    <row r="14" spans="1:31" ht="13.5" customHeight="1">
      <c r="A14" s="244" t="str">
        <f>'6.1'!A16</f>
        <v>srpen</v>
      </c>
      <c r="B14" s="1026">
        <f>'8.2'!B14</f>
        <v>1573</v>
      </c>
      <c r="C14" s="711">
        <f>'8.3'!B14</f>
        <v>5807</v>
      </c>
      <c r="D14" s="738">
        <f>'8.4'!B14</f>
        <v>200749</v>
      </c>
      <c r="E14" s="738">
        <f>'8.5'!B14</f>
        <v>2499759</v>
      </c>
      <c r="F14" s="1031">
        <f t="shared" si="0"/>
        <v>2707888</v>
      </c>
      <c r="G14" s="1026">
        <f>'8.2'!C14</f>
        <v>196237.713614565</v>
      </c>
      <c r="H14" s="711">
        <f>'8.3'!C14</f>
        <v>24688.713877758997</v>
      </c>
      <c r="I14" s="738">
        <f>'8.4'!C14</f>
        <v>16681.725287891</v>
      </c>
      <c r="J14" s="738">
        <f>'8.5'!C14</f>
        <v>31043.828375027999</v>
      </c>
      <c r="K14" s="738">
        <v>-234.82586685499862</v>
      </c>
      <c r="L14" s="1031">
        <f t="shared" si="2"/>
        <v>268417.15528838802</v>
      </c>
      <c r="M14" s="711">
        <f>'8.2'!D14</f>
        <v>2162726.9661290003</v>
      </c>
      <c r="N14" s="711">
        <f>'8.3'!D14</f>
        <v>272076.47051200003</v>
      </c>
      <c r="O14" s="738">
        <f>'8.4'!D14</f>
        <v>183753.94707937702</v>
      </c>
      <c r="P14" s="738">
        <f>'8.5'!D14</f>
        <v>342114.06212462002</v>
      </c>
      <c r="Q14" s="738">
        <v>-2556.942092000013</v>
      </c>
      <c r="R14" s="759">
        <f t="shared" si="1"/>
        <v>2958114.5037529976</v>
      </c>
      <c r="S14" s="26"/>
      <c r="T14" s="283"/>
      <c r="U14" s="283"/>
      <c r="V14" s="283"/>
      <c r="W14" s="284"/>
      <c r="X14" s="284"/>
      <c r="Y14" s="27"/>
      <c r="Z14" s="27"/>
      <c r="AA14" s="27"/>
      <c r="AB14" s="27"/>
      <c r="AC14" s="27"/>
      <c r="AD14" s="27"/>
      <c r="AE14" s="27"/>
    </row>
    <row r="15" spans="1:31" ht="13.5" customHeight="1">
      <c r="A15" s="447" t="str">
        <f>'6.1'!A17</f>
        <v>září</v>
      </c>
      <c r="B15" s="1027">
        <f>'8.2'!B15</f>
        <v>1576</v>
      </c>
      <c r="C15" s="714">
        <f>'8.3'!B15</f>
        <v>5817</v>
      </c>
      <c r="D15" s="742">
        <f>'8.4'!B15</f>
        <v>200659</v>
      </c>
      <c r="E15" s="742">
        <f>'8.5'!B15</f>
        <v>2497949</v>
      </c>
      <c r="F15" s="1033">
        <f t="shared" si="0"/>
        <v>2706001</v>
      </c>
      <c r="G15" s="1027">
        <f>'8.2'!C15</f>
        <v>209339.96390353798</v>
      </c>
      <c r="H15" s="714">
        <f>'8.3'!C15</f>
        <v>32960.923432427997</v>
      </c>
      <c r="I15" s="742">
        <f>'8.4'!C15</f>
        <v>27102.916341314005</v>
      </c>
      <c r="J15" s="742">
        <f>'8.5'!C15</f>
        <v>48930.214638123995</v>
      </c>
      <c r="K15" s="742">
        <v>1931.3241215499993</v>
      </c>
      <c r="L15" s="1033">
        <f t="shared" si="2"/>
        <v>320265.34243695397</v>
      </c>
      <c r="M15" s="714">
        <f>'8.2'!D15</f>
        <v>2314453.1112909997</v>
      </c>
      <c r="N15" s="714">
        <f>'8.3'!D15</f>
        <v>364480.45981399994</v>
      </c>
      <c r="O15" s="742">
        <f>'8.4'!D15</f>
        <v>299666.10264936596</v>
      </c>
      <c r="P15" s="742">
        <f>'8.5'!D15</f>
        <v>541085.51531464199</v>
      </c>
      <c r="Q15" s="742">
        <v>21503.873612999989</v>
      </c>
      <c r="R15" s="761">
        <f t="shared" si="1"/>
        <v>3541189.0626820074</v>
      </c>
      <c r="S15" s="26"/>
      <c r="T15" s="283"/>
      <c r="U15" s="283"/>
      <c r="V15" s="283"/>
      <c r="W15" s="284"/>
      <c r="X15" s="284"/>
      <c r="Y15" s="27"/>
      <c r="Z15" s="27"/>
      <c r="AA15" s="27"/>
      <c r="AB15" s="27"/>
      <c r="AC15" s="27"/>
      <c r="AD15" s="27"/>
      <c r="AE15" s="27"/>
    </row>
    <row r="16" spans="1:31" ht="13.5" customHeight="1">
      <c r="A16" s="446" t="str">
        <f>'6.1'!A18</f>
        <v>říjen</v>
      </c>
      <c r="B16" s="1025">
        <f>'8.2'!B16</f>
        <v>1581</v>
      </c>
      <c r="C16" s="708">
        <f>'8.3'!B16</f>
        <v>5825</v>
      </c>
      <c r="D16" s="740">
        <f>'8.4'!B16</f>
        <v>200659</v>
      </c>
      <c r="E16" s="740">
        <f>'8.5'!B16</f>
        <v>2496758</v>
      </c>
      <c r="F16" s="1032">
        <f t="shared" si="0"/>
        <v>2704823</v>
      </c>
      <c r="G16" s="1025">
        <f>'8.2'!C16</f>
        <v>286382.75826922397</v>
      </c>
      <c r="H16" s="708">
        <f>'8.3'!C16</f>
        <v>63317.839061829</v>
      </c>
      <c r="I16" s="740">
        <f>'8.4'!C16</f>
        <v>90247.327033770009</v>
      </c>
      <c r="J16" s="740">
        <f>'8.5'!C16</f>
        <v>158763.71948071101</v>
      </c>
      <c r="K16" s="740">
        <v>6778.0740414860011</v>
      </c>
      <c r="L16" s="1032">
        <f t="shared" si="2"/>
        <v>605489.71788702009</v>
      </c>
      <c r="M16" s="708">
        <f>'8.2'!D16</f>
        <v>3164614.370974998</v>
      </c>
      <c r="N16" s="708">
        <f>'8.3'!D16</f>
        <v>699975.16087000002</v>
      </c>
      <c r="O16" s="740">
        <f>'8.4'!D16</f>
        <v>997599.7029092249</v>
      </c>
      <c r="P16" s="740">
        <f>'8.5'!D16</f>
        <v>1754889.2074479291</v>
      </c>
      <c r="Q16" s="740">
        <v>74909.540072999982</v>
      </c>
      <c r="R16" s="760">
        <f t="shared" si="1"/>
        <v>6691987.9822751516</v>
      </c>
      <c r="S16" s="26"/>
      <c r="T16" s="283"/>
      <c r="U16" s="283"/>
      <c r="V16" s="283"/>
      <c r="W16" s="284"/>
      <c r="X16" s="284"/>
      <c r="Y16" s="27"/>
      <c r="Z16" s="27"/>
      <c r="AA16" s="27"/>
      <c r="AB16" s="27"/>
      <c r="AC16" s="27"/>
      <c r="AD16" s="27"/>
      <c r="AE16" s="27"/>
    </row>
    <row r="17" spans="1:31" ht="13.5" customHeight="1">
      <c r="A17" s="244" t="str">
        <f>'6.1'!A19</f>
        <v>listopad</v>
      </c>
      <c r="B17" s="1026">
        <f>'8.2'!B17</f>
        <v>1578</v>
      </c>
      <c r="C17" s="711">
        <f>'8.3'!B17</f>
        <v>5826</v>
      </c>
      <c r="D17" s="738">
        <f>'8.4'!B17</f>
        <v>200695</v>
      </c>
      <c r="E17" s="738">
        <f>'8.5'!B17</f>
        <v>2495869</v>
      </c>
      <c r="F17" s="1031">
        <f t="shared" si="0"/>
        <v>2703968</v>
      </c>
      <c r="G17" s="1026">
        <f>'8.2'!C17</f>
        <v>317745.53274942003</v>
      </c>
      <c r="H17" s="711">
        <f>'8.3'!C17</f>
        <v>85515.11100356</v>
      </c>
      <c r="I17" s="738">
        <f>'8.4'!C17</f>
        <v>141065.28892199701</v>
      </c>
      <c r="J17" s="738">
        <f>'8.5'!C17</f>
        <v>249149.59084831702</v>
      </c>
      <c r="K17" s="738">
        <v>12595.163216078998</v>
      </c>
      <c r="L17" s="1031">
        <f t="shared" si="2"/>
        <v>806070.68673937302</v>
      </c>
      <c r="M17" s="711">
        <f>'8.2'!D17</f>
        <v>3498020.929899001</v>
      </c>
      <c r="N17" s="711">
        <f>'8.3'!D17</f>
        <v>941674.60478000005</v>
      </c>
      <c r="O17" s="738">
        <f>'8.4'!D17</f>
        <v>1553315.8746684389</v>
      </c>
      <c r="P17" s="738">
        <f>'8.5'!D17</f>
        <v>2743372.2284366288</v>
      </c>
      <c r="Q17" s="738">
        <v>138892.14133100002</v>
      </c>
      <c r="R17" s="759">
        <f t="shared" si="1"/>
        <v>8875275.7791150697</v>
      </c>
      <c r="S17" s="26"/>
      <c r="T17" s="283"/>
      <c r="U17" s="283"/>
      <c r="V17" s="283"/>
      <c r="W17" s="284"/>
      <c r="X17" s="284"/>
      <c r="Y17" s="27"/>
      <c r="Z17" s="27"/>
      <c r="AA17" s="27"/>
      <c r="AB17" s="27"/>
      <c r="AC17" s="27"/>
      <c r="AD17" s="27"/>
      <c r="AE17" s="27"/>
    </row>
    <row r="18" spans="1:31" ht="13.5" customHeight="1">
      <c r="A18" s="447" t="str">
        <f>'6.1'!A20</f>
        <v>prosinec</v>
      </c>
      <c r="B18" s="1027">
        <f>'8.2'!B18</f>
        <v>1578</v>
      </c>
      <c r="C18" s="714">
        <f>'8.3'!B18</f>
        <v>5830</v>
      </c>
      <c r="D18" s="742">
        <f>'8.4'!B18</f>
        <v>200740</v>
      </c>
      <c r="E18" s="742">
        <f>'8.5'!B18</f>
        <v>2494252</v>
      </c>
      <c r="F18" s="1033">
        <f t="shared" si="0"/>
        <v>2702400</v>
      </c>
      <c r="G18" s="1027">
        <f>'8.2'!C18</f>
        <v>353708.75783888198</v>
      </c>
      <c r="H18" s="714">
        <f>'8.3'!C18</f>
        <v>92107.16632733299</v>
      </c>
      <c r="I18" s="742">
        <f>'8.4'!C18</f>
        <v>170702.11173717413</v>
      </c>
      <c r="J18" s="742">
        <f>'8.5'!C18</f>
        <v>305615.65684728103</v>
      </c>
      <c r="K18" s="742">
        <v>16310.329876104999</v>
      </c>
      <c r="L18" s="1033">
        <f t="shared" si="2"/>
        <v>938444.02262677508</v>
      </c>
      <c r="M18" s="714">
        <f>'8.2'!D18</f>
        <v>3883801.239242</v>
      </c>
      <c r="N18" s="714">
        <f>'8.3'!D18</f>
        <v>1011650.268021</v>
      </c>
      <c r="O18" s="742">
        <f>'8.4'!D18</f>
        <v>1874702.2164833518</v>
      </c>
      <c r="P18" s="742">
        <f>'8.5'!D18</f>
        <v>3355921.9281304991</v>
      </c>
      <c r="Q18" s="742">
        <v>179174.07596700001</v>
      </c>
      <c r="R18" s="761">
        <f t="shared" si="1"/>
        <v>10305249.727843853</v>
      </c>
      <c r="S18" s="26"/>
      <c r="T18" s="283"/>
      <c r="U18" s="283"/>
      <c r="V18" s="283"/>
      <c r="W18" s="284"/>
      <c r="X18" s="284"/>
      <c r="Y18" s="27"/>
      <c r="Z18" s="27"/>
      <c r="AA18" s="27"/>
      <c r="AB18" s="27"/>
      <c r="AC18" s="27"/>
      <c r="AD18" s="27"/>
      <c r="AE18" s="27"/>
    </row>
    <row r="19" spans="1:31" ht="13.5" customHeight="1">
      <c r="A19" s="446" t="str">
        <f>'6.1'!A21</f>
        <v>I. čtvrtletí</v>
      </c>
      <c r="B19" s="1025">
        <f>'8.2'!B19</f>
        <v>1561</v>
      </c>
      <c r="C19" s="708">
        <f>'8.3'!B19</f>
        <v>5811</v>
      </c>
      <c r="D19" s="740">
        <f>'8.4'!B19</f>
        <v>201351</v>
      </c>
      <c r="E19" s="740">
        <f>'8.5'!B19</f>
        <v>2511366</v>
      </c>
      <c r="F19" s="1034">
        <f>F9</f>
        <v>2720089</v>
      </c>
      <c r="G19" s="1025">
        <f>'8.2'!C19</f>
        <v>1097441.7037356631</v>
      </c>
      <c r="H19" s="708">
        <f>'8.3'!C19</f>
        <v>279109.45060823602</v>
      </c>
      <c r="I19" s="740">
        <f>'8.4'!C19</f>
        <v>476176.44642225193</v>
      </c>
      <c r="J19" s="740">
        <f>'8.5'!C19</f>
        <v>849428.49342468288</v>
      </c>
      <c r="K19" s="708">
        <f>SUM(K7:K9)</f>
        <v>54900.253355073</v>
      </c>
      <c r="L19" s="1034">
        <f>SUM(L7:L9)</f>
        <v>2757056.3475459069</v>
      </c>
      <c r="M19" s="708">
        <f>'8.2'!D19</f>
        <v>11937215.540899003</v>
      </c>
      <c r="N19" s="708">
        <f>'8.3'!D19</f>
        <v>3036116.6904539997</v>
      </c>
      <c r="O19" s="740">
        <f>'8.4'!D19</f>
        <v>5178679.7180184424</v>
      </c>
      <c r="P19" s="740">
        <f>'8.5'!D19</f>
        <v>9235923.0908664893</v>
      </c>
      <c r="Q19" s="708">
        <f>SUM(Q7:Q9)</f>
        <v>597052.93293300015</v>
      </c>
      <c r="R19" s="762">
        <f>SUM(R7:R9)</f>
        <v>29984987.973170936</v>
      </c>
      <c r="T19" s="283"/>
      <c r="U19" s="283"/>
      <c r="V19" s="283"/>
      <c r="W19" s="284"/>
      <c r="X19" s="284"/>
      <c r="Y19" s="27"/>
      <c r="Z19" s="27"/>
      <c r="AA19" s="27"/>
      <c r="AB19" s="27"/>
      <c r="AC19" s="27"/>
      <c r="AD19" s="27"/>
      <c r="AE19" s="27"/>
    </row>
    <row r="20" spans="1:31" ht="13.5" customHeight="1">
      <c r="A20" s="244" t="str">
        <f>'6.1'!A22</f>
        <v>II. čtvrtletí</v>
      </c>
      <c r="B20" s="1026">
        <f>'8.2'!B20</f>
        <v>1570</v>
      </c>
      <c r="C20" s="711">
        <f>'8.3'!B20</f>
        <v>5795</v>
      </c>
      <c r="D20" s="738">
        <f>'8.4'!B20</f>
        <v>200948</v>
      </c>
      <c r="E20" s="738">
        <f>'8.5'!B20</f>
        <v>2504479</v>
      </c>
      <c r="F20" s="1035">
        <f>F12</f>
        <v>2712792</v>
      </c>
      <c r="G20" s="1026">
        <f>'8.2'!C20</f>
        <v>738422.64030908793</v>
      </c>
      <c r="H20" s="711">
        <f>'8.3'!C20</f>
        <v>110614.203878461</v>
      </c>
      <c r="I20" s="738">
        <f>'8.4'!C20</f>
        <v>125464.740150154</v>
      </c>
      <c r="J20" s="738">
        <f>'8.5'!C20</f>
        <v>230417.74044701399</v>
      </c>
      <c r="K20" s="711">
        <f>SUM(K10:K12)</f>
        <v>12031.950044818997</v>
      </c>
      <c r="L20" s="1035">
        <f>SUM(L10:L12)</f>
        <v>1216951.274829536</v>
      </c>
      <c r="M20" s="711">
        <f>'8.2'!D20</f>
        <v>8093467.2315370003</v>
      </c>
      <c r="N20" s="711">
        <f>'8.3'!D20</f>
        <v>1212531.7177229999</v>
      </c>
      <c r="O20" s="738">
        <f>'8.4'!D20</f>
        <v>1375205.9742132183</v>
      </c>
      <c r="P20" s="738">
        <f>'8.5'!D20</f>
        <v>2525933.4403297696</v>
      </c>
      <c r="Q20" s="711">
        <f>SUM(Q10:Q12)</f>
        <v>132023.18638899998</v>
      </c>
      <c r="R20" s="763">
        <f t="shared" ref="R20" si="3">SUM(R10:R12)</f>
        <v>13339161.550191987</v>
      </c>
      <c r="T20" s="283"/>
      <c r="U20" s="283"/>
      <c r="V20" s="283"/>
      <c r="W20" s="284"/>
      <c r="X20" s="284"/>
      <c r="Y20" s="27"/>
    </row>
    <row r="21" spans="1:31" ht="13.5" customHeight="1">
      <c r="A21" s="244" t="str">
        <f>'6.1'!A23</f>
        <v>III. čtvrtletí</v>
      </c>
      <c r="B21" s="1026">
        <f>'8.2'!B21</f>
        <v>1576</v>
      </c>
      <c r="C21" s="711">
        <f>'8.3'!B21</f>
        <v>5817</v>
      </c>
      <c r="D21" s="738">
        <f>'8.4'!B21</f>
        <v>200659</v>
      </c>
      <c r="E21" s="738">
        <f>'8.5'!B21</f>
        <v>2497949</v>
      </c>
      <c r="F21" s="1035">
        <f>F15</f>
        <v>2706001</v>
      </c>
      <c r="G21" s="1026">
        <f>'8.2'!C21</f>
        <v>630814.74482334999</v>
      </c>
      <c r="H21" s="711">
        <f>'8.3'!C21</f>
        <v>81874.753687210992</v>
      </c>
      <c r="I21" s="738">
        <f>'8.4'!C21</f>
        <v>59529.263555572004</v>
      </c>
      <c r="J21" s="738">
        <f>'8.5'!C21</f>
        <v>109664.82316978701</v>
      </c>
      <c r="K21" s="711">
        <f>SUM(K13:K15)</f>
        <v>1693.9601788600005</v>
      </c>
      <c r="L21" s="1035">
        <f>SUM(L13:L15)</f>
        <v>883577.54541478003</v>
      </c>
      <c r="M21" s="711">
        <f>'8.2'!D21</f>
        <v>6952042.3266130006</v>
      </c>
      <c r="N21" s="711">
        <f>'8.3'!D21</f>
        <v>902635.14630499994</v>
      </c>
      <c r="O21" s="738">
        <f>'8.4'!D21</f>
        <v>656260.5918063249</v>
      </c>
      <c r="P21" s="738">
        <f>'8.5'!D21</f>
        <v>1209320.377169684</v>
      </c>
      <c r="Q21" s="711">
        <f>SUM(Q13:Q15)</f>
        <v>19003.327995999971</v>
      </c>
      <c r="R21" s="763">
        <f t="shared" ref="R21" si="4">SUM(R13:R15)</f>
        <v>9739261.7698900104</v>
      </c>
      <c r="T21" s="283"/>
      <c r="U21" s="283"/>
      <c r="V21" s="283"/>
      <c r="W21" s="284"/>
      <c r="X21" s="284"/>
      <c r="Y21" s="27"/>
    </row>
    <row r="22" spans="1:31" ht="13.5" customHeight="1">
      <c r="A22" s="447" t="str">
        <f>'6.1'!A24</f>
        <v>IV. čtvrtletí</v>
      </c>
      <c r="B22" s="1027">
        <f>'8.2'!B22</f>
        <v>1578</v>
      </c>
      <c r="C22" s="714">
        <f>'8.3'!B22</f>
        <v>5830</v>
      </c>
      <c r="D22" s="742">
        <f>'8.4'!B22</f>
        <v>200740</v>
      </c>
      <c r="E22" s="742">
        <f>'8.5'!B22</f>
        <v>2494252</v>
      </c>
      <c r="F22" s="1036">
        <f>F18</f>
        <v>2702400</v>
      </c>
      <c r="G22" s="1027">
        <f>'8.2'!C22</f>
        <v>957837.04885752592</v>
      </c>
      <c r="H22" s="714">
        <f>'8.3'!C22</f>
        <v>240940.11639272197</v>
      </c>
      <c r="I22" s="742">
        <f>'8.4'!C22</f>
        <v>402014.72769294115</v>
      </c>
      <c r="J22" s="742">
        <f>'8.5'!C22</f>
        <v>713528.96717630909</v>
      </c>
      <c r="K22" s="714">
        <f>SUM(K16:K18)</f>
        <v>35683.567133670003</v>
      </c>
      <c r="L22" s="1036">
        <f>SUM(L16:L18)</f>
        <v>2350004.4272531681</v>
      </c>
      <c r="M22" s="714">
        <f>'8.2'!D22</f>
        <v>10546436.540115999</v>
      </c>
      <c r="N22" s="714">
        <f>'8.3'!D22</f>
        <v>2653300.033671</v>
      </c>
      <c r="O22" s="742">
        <f>'8.4'!D22</f>
        <v>4425617.7940610154</v>
      </c>
      <c r="P22" s="742">
        <f>'8.5'!D22</f>
        <v>7854183.3640150568</v>
      </c>
      <c r="Q22" s="714">
        <f>SUM(Q16:Q18)</f>
        <v>392975.75737100001</v>
      </c>
      <c r="R22" s="764">
        <f t="shared" ref="R22" si="5">SUM(R16:R18)</f>
        <v>25872513.489234075</v>
      </c>
      <c r="T22" s="283"/>
      <c r="U22" s="283"/>
      <c r="V22" s="283"/>
      <c r="W22" s="284"/>
      <c r="X22" s="284"/>
      <c r="Y22" s="27"/>
      <c r="Z22" s="27"/>
      <c r="AA22" s="27"/>
      <c r="AB22" s="27"/>
      <c r="AC22" s="27"/>
      <c r="AD22" s="27"/>
      <c r="AE22" s="27"/>
    </row>
    <row r="23" spans="1:31" ht="13.5" customHeight="1">
      <c r="A23" s="446" t="str">
        <f>'6.1'!A25</f>
        <v>I. pololetí</v>
      </c>
      <c r="B23" s="1025">
        <f>'8.2'!B23</f>
        <v>1570</v>
      </c>
      <c r="C23" s="708">
        <f>'8.3'!B23</f>
        <v>5795</v>
      </c>
      <c r="D23" s="740">
        <f>'8.4'!B23</f>
        <v>200948</v>
      </c>
      <c r="E23" s="740">
        <f>'8.5'!B23</f>
        <v>2504479</v>
      </c>
      <c r="F23" s="1034">
        <f>F12</f>
        <v>2712792</v>
      </c>
      <c r="G23" s="1025">
        <f>'8.2'!C23</f>
        <v>1835864.3440447513</v>
      </c>
      <c r="H23" s="708">
        <f>'8.3'!C23</f>
        <v>389723.65448669699</v>
      </c>
      <c r="I23" s="740">
        <f>'8.4'!C23</f>
        <v>601641.18657240598</v>
      </c>
      <c r="J23" s="740">
        <f>'8.5'!C23</f>
        <v>1079846.233871697</v>
      </c>
      <c r="K23" s="708">
        <f>SUM(K19:K20)</f>
        <v>66932.203399891994</v>
      </c>
      <c r="L23" s="1034">
        <f>SUM(L7:L12)</f>
        <v>3974007.6223754426</v>
      </c>
      <c r="M23" s="708">
        <f>'8.2'!D23</f>
        <v>20030682.772436004</v>
      </c>
      <c r="N23" s="708">
        <f>'8.3'!D23</f>
        <v>4248648.4081769995</v>
      </c>
      <c r="O23" s="740">
        <f>'8.4'!D23</f>
        <v>6553885.6922316598</v>
      </c>
      <c r="P23" s="740">
        <f>'8.5'!D23</f>
        <v>11761856.531196261</v>
      </c>
      <c r="Q23" s="708">
        <f>SUM(Q19:Q20)</f>
        <v>729076.11932200007</v>
      </c>
      <c r="R23" s="762">
        <f t="shared" ref="R23" si="6">SUM(R7:R12)</f>
        <v>43324149.523362935</v>
      </c>
      <c r="T23" s="283"/>
      <c r="U23" s="283"/>
      <c r="V23" s="283"/>
      <c r="W23" s="284"/>
      <c r="X23" s="284"/>
      <c r="Y23" s="27"/>
      <c r="Z23" s="27"/>
      <c r="AA23" s="27"/>
      <c r="AB23" s="27"/>
      <c r="AC23" s="27"/>
      <c r="AD23" s="27"/>
      <c r="AE23" s="27"/>
    </row>
    <row r="24" spans="1:31" ht="13.5" customHeight="1">
      <c r="A24" s="447" t="str">
        <f>'6.1'!A26</f>
        <v>II. pololetí</v>
      </c>
      <c r="B24" s="1027">
        <f>'8.2'!B24</f>
        <v>1578</v>
      </c>
      <c r="C24" s="714">
        <f>'8.3'!B24</f>
        <v>5830</v>
      </c>
      <c r="D24" s="742">
        <f>'8.4'!B24</f>
        <v>200740</v>
      </c>
      <c r="E24" s="742">
        <f>'8.5'!B24</f>
        <v>2494252</v>
      </c>
      <c r="F24" s="1036">
        <f>F18</f>
        <v>2702400</v>
      </c>
      <c r="G24" s="1027">
        <f>'8.2'!C24</f>
        <v>1588651.793680876</v>
      </c>
      <c r="H24" s="714">
        <f>'8.3'!C24</f>
        <v>322814.87007993297</v>
      </c>
      <c r="I24" s="742">
        <f>'8.4'!C24</f>
        <v>461543.99124851311</v>
      </c>
      <c r="J24" s="742">
        <f>'8.5'!C24</f>
        <v>823193.79034609604</v>
      </c>
      <c r="K24" s="714">
        <f>SUM(K21:K22)</f>
        <v>37377.527312530001</v>
      </c>
      <c r="L24" s="1036">
        <f>SUM(L13:L18)</f>
        <v>3233581.9726679483</v>
      </c>
      <c r="M24" s="714">
        <f>'8.2'!D24</f>
        <v>17498478.866728999</v>
      </c>
      <c r="N24" s="714">
        <f>'8.3'!D24</f>
        <v>3555935.179976</v>
      </c>
      <c r="O24" s="742">
        <f>'8.4'!D24</f>
        <v>5081878.3858673405</v>
      </c>
      <c r="P24" s="742">
        <f>'8.5'!D24</f>
        <v>9063503.7411847413</v>
      </c>
      <c r="Q24" s="714">
        <f>SUM(Q21:Q22)</f>
        <v>411979.08536699996</v>
      </c>
      <c r="R24" s="764">
        <f t="shared" ref="R24" si="7">SUM(R13:R18)</f>
        <v>35611775.259124085</v>
      </c>
      <c r="T24" s="283"/>
      <c r="U24" s="283"/>
      <c r="V24" s="283"/>
      <c r="W24" s="284"/>
      <c r="X24" s="284"/>
      <c r="Y24" s="27"/>
      <c r="Z24" s="27"/>
      <c r="AA24" s="27"/>
      <c r="AB24" s="27"/>
      <c r="AC24" s="27"/>
      <c r="AD24" s="27"/>
      <c r="AE24" s="27"/>
    </row>
    <row r="25" spans="1:31" ht="13.5" customHeight="1">
      <c r="A25" s="427" t="str">
        <f>'6.1'!A27</f>
        <v>rok</v>
      </c>
      <c r="B25" s="1037">
        <f>'8.2'!B25</f>
        <v>1578</v>
      </c>
      <c r="C25" s="765">
        <f>'8.3'!B25</f>
        <v>5830</v>
      </c>
      <c r="D25" s="765">
        <f>'8.4'!B25</f>
        <v>200740</v>
      </c>
      <c r="E25" s="765">
        <f>'8.5'!B25</f>
        <v>2494252</v>
      </c>
      <c r="F25" s="1038">
        <f t="shared" ref="F25" si="8">F18</f>
        <v>2702400</v>
      </c>
      <c r="G25" s="1037">
        <f>'8.2'!C25</f>
        <v>3424516.137725627</v>
      </c>
      <c r="H25" s="765">
        <f>'8.3'!C25</f>
        <v>712538.5245666299</v>
      </c>
      <c r="I25" s="765">
        <f>'8.4'!C25</f>
        <v>1063185.1778209193</v>
      </c>
      <c r="J25" s="765">
        <f>'8.5'!C25</f>
        <v>1903040.0242177928</v>
      </c>
      <c r="K25" s="765">
        <f>SUM(K23:K24)</f>
        <v>104309.730712422</v>
      </c>
      <c r="L25" s="1039">
        <f>SUM(L7:L18)</f>
        <v>7207589.595043391</v>
      </c>
      <c r="M25" s="765">
        <f>'8.2'!D25</f>
        <v>37529161.639165007</v>
      </c>
      <c r="N25" s="765">
        <f>'8.3'!D25</f>
        <v>7804583.5881529981</v>
      </c>
      <c r="O25" s="765">
        <f>'8.4'!D25</f>
        <v>11635764.078099001</v>
      </c>
      <c r="P25" s="765">
        <f>'8.5'!D25</f>
        <v>20825360.272381004</v>
      </c>
      <c r="Q25" s="765">
        <f>SUM(Q23:Q24)</f>
        <v>1141055.204689</v>
      </c>
      <c r="R25" s="766">
        <f t="shared" ref="R25" si="9">SUM(R7:R18)</f>
        <v>78935924.78248702</v>
      </c>
      <c r="T25" s="283"/>
      <c r="U25" s="283"/>
      <c r="V25" s="283"/>
      <c r="W25" s="284"/>
      <c r="X25" s="284"/>
      <c r="Y25" s="27"/>
      <c r="Z25" s="27"/>
      <c r="AA25" s="27"/>
      <c r="AB25" s="27"/>
      <c r="AC25" s="27"/>
      <c r="AD25" s="27"/>
      <c r="AE25" s="27"/>
    </row>
    <row r="26" spans="1:31" ht="24.95" customHeight="1">
      <c r="A26" s="244"/>
      <c r="B26" s="711"/>
      <c r="C26" s="711"/>
      <c r="D26" s="738"/>
      <c r="E26" s="738"/>
      <c r="F26" s="767"/>
      <c r="G26" s="711"/>
      <c r="H26" s="711"/>
      <c r="I26" s="738"/>
      <c r="J26" s="738"/>
      <c r="K26" s="768"/>
      <c r="L26" s="767"/>
      <c r="M26" s="711"/>
      <c r="N26" s="711"/>
      <c r="O26" s="738"/>
      <c r="P26" s="738"/>
      <c r="Q26" s="768"/>
      <c r="R26" s="767"/>
      <c r="T26" s="283"/>
      <c r="U26" s="283"/>
      <c r="V26" s="283"/>
      <c r="W26" s="284"/>
      <c r="X26" s="284"/>
      <c r="Y26" s="27"/>
      <c r="Z26" s="27"/>
      <c r="AA26" s="27"/>
      <c r="AB26" s="27"/>
      <c r="AC26" s="27"/>
      <c r="AD26" s="27"/>
      <c r="AE26" s="27"/>
    </row>
    <row r="27" spans="1:31" ht="12.95" customHeight="1">
      <c r="A27" s="446">
        <v>2016</v>
      </c>
      <c r="B27" s="1025">
        <v>1618</v>
      </c>
      <c r="C27" s="708">
        <v>6823</v>
      </c>
      <c r="D27" s="740">
        <v>199995</v>
      </c>
      <c r="E27" s="740">
        <v>2632037</v>
      </c>
      <c r="F27" s="1032">
        <v>2840473</v>
      </c>
      <c r="G27" s="1025">
        <v>3836358.4581271773</v>
      </c>
      <c r="H27" s="708">
        <v>801511.80511781632</v>
      </c>
      <c r="I27" s="740">
        <v>1152681.5890783148</v>
      </c>
      <c r="J27" s="740">
        <v>2368461.0261057094</v>
      </c>
      <c r="K27" s="740">
        <v>96121.355104837567</v>
      </c>
      <c r="L27" s="1032">
        <v>8255134.2335338555</v>
      </c>
      <c r="M27" s="708">
        <v>41022704.505940005</v>
      </c>
      <c r="N27" s="708">
        <v>8566822.965175001</v>
      </c>
      <c r="O27" s="740">
        <v>12316757.98453786</v>
      </c>
      <c r="P27" s="740">
        <v>25309234.459076907</v>
      </c>
      <c r="Q27" s="740">
        <v>1027647.3024702221</v>
      </c>
      <c r="R27" s="760">
        <v>88243167.217199996</v>
      </c>
      <c r="T27" s="283"/>
      <c r="U27" s="1231"/>
      <c r="V27" s="283"/>
      <c r="W27" s="1231"/>
      <c r="X27" s="284"/>
      <c r="Y27" s="27"/>
      <c r="Z27" s="27"/>
      <c r="AA27" s="27"/>
      <c r="AB27" s="27"/>
      <c r="AC27" s="27"/>
      <c r="AD27" s="27"/>
      <c r="AE27" s="27"/>
    </row>
    <row r="28" spans="1:31" ht="12.95" customHeight="1">
      <c r="A28" s="447">
        <v>2017</v>
      </c>
      <c r="B28" s="1027">
        <v>1703</v>
      </c>
      <c r="C28" s="714">
        <v>6817</v>
      </c>
      <c r="D28" s="742">
        <v>203138</v>
      </c>
      <c r="E28" s="742">
        <v>2632599</v>
      </c>
      <c r="F28" s="1033">
        <v>2844257</v>
      </c>
      <c r="G28" s="1027">
        <v>3847746</v>
      </c>
      <c r="H28" s="714">
        <v>905811.00000000012</v>
      </c>
      <c r="I28" s="742">
        <v>1238757.2516670562</v>
      </c>
      <c r="J28" s="742">
        <v>2427268.7824260001</v>
      </c>
      <c r="K28" s="742">
        <v>107899.71932586282</v>
      </c>
      <c r="L28" s="1033">
        <v>8527482.7534189187</v>
      </c>
      <c r="M28" s="714">
        <v>41058748.2441696</v>
      </c>
      <c r="N28" s="714">
        <v>9665069.4472600017</v>
      </c>
      <c r="O28" s="742">
        <v>13218065.533287004</v>
      </c>
      <c r="P28" s="742">
        <v>25902114.578212999</v>
      </c>
      <c r="Q28" s="742">
        <v>1152223.9240501821</v>
      </c>
      <c r="R28" s="761">
        <v>90996221.726979792</v>
      </c>
      <c r="T28" s="283"/>
      <c r="U28" s="1231"/>
      <c r="V28" s="283"/>
      <c r="W28" s="284"/>
      <c r="X28" s="284"/>
      <c r="Y28" s="27"/>
      <c r="Z28" s="27"/>
      <c r="AA28" s="27"/>
      <c r="AB28" s="27"/>
      <c r="AC28" s="27"/>
      <c r="AD28" s="27"/>
      <c r="AE28" s="27"/>
    </row>
    <row r="29" spans="1:31" ht="12.95" customHeight="1">
      <c r="A29" s="244">
        <v>2018</v>
      </c>
      <c r="B29" s="1026">
        <v>1692</v>
      </c>
      <c r="C29" s="711">
        <v>6817</v>
      </c>
      <c r="D29" s="738">
        <v>205693</v>
      </c>
      <c r="E29" s="738">
        <v>2626417</v>
      </c>
      <c r="F29" s="1031">
        <v>2840619</v>
      </c>
      <c r="G29" s="1026">
        <v>3854919.8167295875</v>
      </c>
      <c r="H29" s="711">
        <v>802317.10169693304</v>
      </c>
      <c r="I29" s="738">
        <v>1117915.2635170002</v>
      </c>
      <c r="J29" s="738">
        <v>2275641.6101114</v>
      </c>
      <c r="K29" s="738">
        <v>131962.334933348</v>
      </c>
      <c r="L29" s="1031">
        <v>8182756.1269882694</v>
      </c>
      <c r="M29" s="711">
        <v>41132713.413059898</v>
      </c>
      <c r="N29" s="711">
        <v>8559038.9524500072</v>
      </c>
      <c r="O29" s="738">
        <v>11925785.895784821</v>
      </c>
      <c r="P29" s="738">
        <v>24278826.483839072</v>
      </c>
      <c r="Q29" s="738">
        <v>1410046.497307</v>
      </c>
      <c r="R29" s="759">
        <v>87306411.24244079</v>
      </c>
      <c r="T29" s="283"/>
      <c r="U29" s="1231"/>
      <c r="V29" s="283"/>
      <c r="W29" s="284"/>
      <c r="X29" s="284"/>
      <c r="Y29" s="27"/>
      <c r="Z29" s="27"/>
      <c r="AA29" s="27"/>
      <c r="AB29" s="27"/>
      <c r="AC29" s="27"/>
      <c r="AD29" s="27"/>
      <c r="AE29" s="27"/>
    </row>
    <row r="30" spans="1:31" ht="12.95" customHeight="1">
      <c r="A30" s="244">
        <v>2019</v>
      </c>
      <c r="B30" s="1026">
        <v>1690</v>
      </c>
      <c r="C30" s="711">
        <v>6759</v>
      </c>
      <c r="D30" s="738">
        <v>206267</v>
      </c>
      <c r="E30" s="738">
        <v>2619793</v>
      </c>
      <c r="F30" s="1031">
        <v>2834509</v>
      </c>
      <c r="G30" s="1026">
        <v>4200740.8816692531</v>
      </c>
      <c r="H30" s="711">
        <v>837955.48207248398</v>
      </c>
      <c r="I30" s="738">
        <v>1201475.0959205984</v>
      </c>
      <c r="J30" s="738">
        <v>2173234.605044093</v>
      </c>
      <c r="K30" s="738">
        <v>151223.40892275871</v>
      </c>
      <c r="L30" s="1031">
        <v>8564629.4736291859</v>
      </c>
      <c r="M30" s="711">
        <v>44813140.046417996</v>
      </c>
      <c r="N30" s="711">
        <v>8942578.5629000012</v>
      </c>
      <c r="O30" s="738">
        <v>12826305.476369996</v>
      </c>
      <c r="P30" s="738">
        <v>23200395.458900001</v>
      </c>
      <c r="Q30" s="738">
        <v>1615214.1925309</v>
      </c>
      <c r="R30" s="759">
        <v>91397633.7371189</v>
      </c>
      <c r="T30" s="283"/>
      <c r="U30" s="1231"/>
      <c r="V30" s="283"/>
      <c r="W30" s="284"/>
      <c r="X30" s="284"/>
      <c r="Y30" s="27"/>
      <c r="Z30" s="27"/>
      <c r="AA30" s="27"/>
      <c r="AB30" s="27"/>
      <c r="AC30" s="27"/>
      <c r="AD30" s="27"/>
      <c r="AE30" s="27"/>
    </row>
    <row r="31" spans="1:31" ht="12.95" customHeight="1">
      <c r="A31" s="446">
        <v>2020</v>
      </c>
      <c r="B31" s="1025">
        <v>1605</v>
      </c>
      <c r="C31" s="708">
        <v>6748</v>
      </c>
      <c r="D31" s="740">
        <v>206659</v>
      </c>
      <c r="E31" s="740">
        <v>2614120</v>
      </c>
      <c r="F31" s="1032">
        <v>2829132</v>
      </c>
      <c r="G31" s="1025">
        <v>4268309.7902267631</v>
      </c>
      <c r="H31" s="708">
        <v>840410.28830097569</v>
      </c>
      <c r="I31" s="740">
        <v>1197728.8742469333</v>
      </c>
      <c r="J31" s="740">
        <v>2245541.6331866197</v>
      </c>
      <c r="K31" s="740">
        <v>142228.58725978711</v>
      </c>
      <c r="L31" s="1032">
        <v>8694219.1732210796</v>
      </c>
      <c r="M31" s="708">
        <v>45620793.125848003</v>
      </c>
      <c r="N31" s="708">
        <v>8977575.5740339998</v>
      </c>
      <c r="O31" s="740">
        <v>12792266.307976004</v>
      </c>
      <c r="P31" s="740">
        <v>23983568.670029998</v>
      </c>
      <c r="Q31" s="740">
        <v>1520227.6741253468</v>
      </c>
      <c r="R31" s="760">
        <v>92894431.35201335</v>
      </c>
      <c r="T31" s="283"/>
      <c r="U31" s="1231"/>
      <c r="V31" s="283"/>
      <c r="W31" s="284"/>
      <c r="X31" s="284"/>
      <c r="Y31" s="27"/>
      <c r="Z31" s="27"/>
      <c r="AA31" s="27"/>
      <c r="AB31" s="27"/>
      <c r="AC31" s="27"/>
      <c r="AD31" s="27"/>
      <c r="AE31" s="27"/>
    </row>
    <row r="32" spans="1:31" ht="12.95" customHeight="1">
      <c r="A32" s="447">
        <v>2021</v>
      </c>
      <c r="B32" s="1027">
        <v>1602</v>
      </c>
      <c r="C32" s="714">
        <v>6487</v>
      </c>
      <c r="D32" s="742">
        <v>207199</v>
      </c>
      <c r="E32" s="742">
        <v>2604725</v>
      </c>
      <c r="F32" s="1033">
        <v>2820013</v>
      </c>
      <c r="G32" s="1027">
        <v>4565694.3918051599</v>
      </c>
      <c r="H32" s="714">
        <v>913967.04959776311</v>
      </c>
      <c r="I32" s="742">
        <v>1309687.2651824956</v>
      </c>
      <c r="J32" s="742">
        <v>2518715.8153973664</v>
      </c>
      <c r="K32" s="742">
        <v>125669.72381950567</v>
      </c>
      <c r="L32" s="1033">
        <v>9433734.2458022907</v>
      </c>
      <c r="M32" s="714">
        <v>48749272.698206998</v>
      </c>
      <c r="N32" s="714">
        <v>9759423.3882999998</v>
      </c>
      <c r="O32" s="742">
        <v>13986121.718220001</v>
      </c>
      <c r="P32" s="742">
        <v>26898781.958329998</v>
      </c>
      <c r="Q32" s="742">
        <v>1343877.200592089</v>
      </c>
      <c r="R32" s="761">
        <v>100737476.96364908</v>
      </c>
      <c r="T32" s="283"/>
      <c r="U32" s="1231"/>
      <c r="V32" s="283"/>
      <c r="W32" s="284"/>
      <c r="X32" s="284"/>
      <c r="Y32" s="27"/>
      <c r="Z32" s="27"/>
      <c r="AA32" s="27"/>
      <c r="AB32" s="27"/>
      <c r="AC32" s="27"/>
      <c r="AD32" s="27"/>
      <c r="AE32" s="27"/>
    </row>
    <row r="33" spans="1:31" ht="12.95" customHeight="1">
      <c r="A33" s="244">
        <v>2022</v>
      </c>
      <c r="B33" s="1026">
        <v>1638</v>
      </c>
      <c r="C33" s="711">
        <v>6526</v>
      </c>
      <c r="D33" s="738">
        <v>203698</v>
      </c>
      <c r="E33" s="738">
        <v>2569422</v>
      </c>
      <c r="F33" s="1031">
        <v>2781284</v>
      </c>
      <c r="G33" s="1026">
        <v>3611238.9207220157</v>
      </c>
      <c r="H33" s="711">
        <v>739730.0722082525</v>
      </c>
      <c r="I33" s="738">
        <v>1077486.8795721275</v>
      </c>
      <c r="J33" s="738">
        <v>1992315.4175368126</v>
      </c>
      <c r="K33" s="738">
        <v>122990.99353008645</v>
      </c>
      <c r="L33" s="1031">
        <v>7543762.283569295</v>
      </c>
      <c r="M33" s="711">
        <v>39073065.323506005</v>
      </c>
      <c r="N33" s="711">
        <v>7995190.4833699986</v>
      </c>
      <c r="O33" s="738">
        <v>11638499.771400001</v>
      </c>
      <c r="P33" s="738">
        <v>21510428.448359996</v>
      </c>
      <c r="Q33" s="738">
        <v>1329514.2862009995</v>
      </c>
      <c r="R33" s="759">
        <v>81546698.312837005</v>
      </c>
      <c r="T33" s="283"/>
      <c r="U33" s="1231"/>
      <c r="V33" s="283"/>
      <c r="W33" s="284"/>
      <c r="X33" s="284"/>
      <c r="Y33" s="27"/>
      <c r="Z33" s="27"/>
      <c r="AA33" s="27"/>
      <c r="AB33" s="27"/>
      <c r="AC33" s="27"/>
      <c r="AD33" s="27"/>
      <c r="AE33" s="27"/>
    </row>
    <row r="34" spans="1:31" ht="12.95" customHeight="1">
      <c r="A34" s="244">
        <v>2023</v>
      </c>
      <c r="B34" s="1026">
        <v>1613</v>
      </c>
      <c r="C34" s="711">
        <v>6291</v>
      </c>
      <c r="D34" s="738">
        <v>202383</v>
      </c>
      <c r="E34" s="738">
        <v>2542155</v>
      </c>
      <c r="F34" s="1031">
        <v>2752442</v>
      </c>
      <c r="G34" s="1026">
        <v>3258036.555283682</v>
      </c>
      <c r="H34" s="711">
        <v>665733.47336373455</v>
      </c>
      <c r="I34" s="738">
        <v>974837.89383030054</v>
      </c>
      <c r="J34" s="738">
        <v>1761932.1857068152</v>
      </c>
      <c r="K34" s="738">
        <v>98033.706101513439</v>
      </c>
      <c r="L34" s="1031">
        <v>6758573.8142860457</v>
      </c>
      <c r="M34" s="711">
        <v>35583299.748294614</v>
      </c>
      <c r="N34" s="711">
        <v>7263661.1228099987</v>
      </c>
      <c r="O34" s="738">
        <v>10623064.544122389</v>
      </c>
      <c r="P34" s="738">
        <v>19203446.385679998</v>
      </c>
      <c r="Q34" s="738">
        <v>1068976.0057494</v>
      </c>
      <c r="R34" s="759">
        <v>73742447.806656405</v>
      </c>
      <c r="T34" s="283"/>
      <c r="U34" s="1231"/>
      <c r="V34" s="283"/>
      <c r="W34" s="284"/>
      <c r="X34" s="284"/>
      <c r="Y34" s="27"/>
      <c r="Z34" s="27"/>
      <c r="AA34" s="27"/>
      <c r="AB34" s="27"/>
      <c r="AC34" s="27"/>
      <c r="AD34" s="27"/>
      <c r="AE34" s="27"/>
    </row>
    <row r="35" spans="1:31" ht="12.95" customHeight="1">
      <c r="A35" s="446">
        <v>2024</v>
      </c>
      <c r="B35" s="1025">
        <v>1587</v>
      </c>
      <c r="C35" s="708">
        <v>6220</v>
      </c>
      <c r="D35" s="740">
        <v>201094</v>
      </c>
      <c r="E35" s="740">
        <v>2518556</v>
      </c>
      <c r="F35" s="1032">
        <v>2727457</v>
      </c>
      <c r="G35" s="1025">
        <v>3312995.6936588902</v>
      </c>
      <c r="H35" s="708">
        <v>673262.67077670502</v>
      </c>
      <c r="I35" s="740">
        <v>972226.69381031208</v>
      </c>
      <c r="J35" s="740">
        <v>1731484.9451765174</v>
      </c>
      <c r="K35" s="740">
        <v>76687.219860941987</v>
      </c>
      <c r="L35" s="1032">
        <v>6766657.2232833672</v>
      </c>
      <c r="M35" s="708">
        <v>36149273.933532</v>
      </c>
      <c r="N35" s="708">
        <v>7343423.1673089992</v>
      </c>
      <c r="O35" s="740">
        <v>10599468.720148001</v>
      </c>
      <c r="P35" s="740">
        <v>18877078.26340203</v>
      </c>
      <c r="Q35" s="740">
        <v>839081.28217244218</v>
      </c>
      <c r="R35" s="760">
        <v>73808325.366563454</v>
      </c>
      <c r="T35" s="283"/>
      <c r="U35" s="1231"/>
      <c r="V35" s="283"/>
      <c r="W35" s="284"/>
      <c r="X35" s="284"/>
      <c r="Y35" s="27"/>
    </row>
    <row r="36" spans="1:31" ht="12.95" customHeight="1">
      <c r="A36" s="447">
        <v>2025</v>
      </c>
      <c r="B36" s="1027">
        <f>'8.2'!B36</f>
        <v>1578</v>
      </c>
      <c r="C36" s="714">
        <f>'8.3'!B36</f>
        <v>5830</v>
      </c>
      <c r="D36" s="742">
        <f>'8.4'!B36</f>
        <v>200740</v>
      </c>
      <c r="E36" s="742">
        <f>'8.5'!B36</f>
        <v>2494252</v>
      </c>
      <c r="F36" s="1033">
        <f t="shared" ref="F36" si="10">SUM(B36:E36)</f>
        <v>2702400</v>
      </c>
      <c r="G36" s="1027">
        <f>'8.2'!C36</f>
        <v>3424516.137725627</v>
      </c>
      <c r="H36" s="714">
        <f>'8.3'!C36</f>
        <v>712538.5245666299</v>
      </c>
      <c r="I36" s="742">
        <f>'8.4'!C36</f>
        <v>1063185.1778209193</v>
      </c>
      <c r="J36" s="742">
        <f>'8.5'!C36</f>
        <v>1903040.0242177928</v>
      </c>
      <c r="K36" s="742">
        <f>K25</f>
        <v>104309.730712422</v>
      </c>
      <c r="L36" s="1033">
        <f>L25</f>
        <v>7207589.595043391</v>
      </c>
      <c r="M36" s="714">
        <f>'8.2'!D36</f>
        <v>37529161.639165007</v>
      </c>
      <c r="N36" s="714">
        <f>'8.3'!D36</f>
        <v>7804583.5881529981</v>
      </c>
      <c r="O36" s="742">
        <f>'8.4'!D36</f>
        <v>11635764.078099001</v>
      </c>
      <c r="P36" s="742">
        <f>'8.5'!D36</f>
        <v>20825360.272381004</v>
      </c>
      <c r="Q36" s="742">
        <f>Q25</f>
        <v>1141055.204689</v>
      </c>
      <c r="R36" s="761">
        <f>R25</f>
        <v>78935924.78248702</v>
      </c>
      <c r="T36" s="283"/>
      <c r="U36" s="1231"/>
      <c r="V36" s="283"/>
      <c r="W36" s="284"/>
      <c r="X36" s="284"/>
      <c r="Y36" s="27"/>
    </row>
    <row r="37" spans="1:31" ht="5.0999999999999996" customHeight="1">
      <c r="B37" s="143"/>
      <c r="C37" s="143"/>
      <c r="D37" s="143"/>
      <c r="E37" s="143"/>
      <c r="F37" s="769"/>
      <c r="G37" s="770"/>
      <c r="H37" s="771"/>
      <c r="I37" s="771"/>
      <c r="J37" s="771"/>
      <c r="K37" s="771"/>
      <c r="L37" s="771"/>
      <c r="M37" s="771"/>
      <c r="N37" s="772"/>
      <c r="O37" s="770"/>
      <c r="P37" s="770"/>
      <c r="Q37" s="770"/>
      <c r="R37" s="770"/>
      <c r="T37" s="283"/>
      <c r="U37" s="283"/>
      <c r="V37" s="283"/>
      <c r="W37" s="284"/>
      <c r="X37" s="284"/>
      <c r="Y37" s="27"/>
    </row>
    <row r="38" spans="1:31" ht="12" customHeight="1">
      <c r="A38" s="1405" t="s">
        <v>505</v>
      </c>
      <c r="D38" s="1323"/>
      <c r="E38" s="23"/>
      <c r="F38" s="19"/>
      <c r="G38" s="272"/>
      <c r="H38" s="272"/>
      <c r="I38" s="141"/>
      <c r="J38" s="141"/>
      <c r="K38" s="141"/>
      <c r="L38" s="141"/>
      <c r="M38" s="141"/>
      <c r="N38" s="141"/>
      <c r="O38" s="272"/>
      <c r="P38" s="272"/>
      <c r="Q38" s="272"/>
      <c r="R38" s="272"/>
      <c r="T38" s="27"/>
      <c r="V38" s="281"/>
      <c r="W38" s="281"/>
    </row>
    <row r="39" spans="1:31" ht="12" customHeight="1">
      <c r="D39" s="1323"/>
      <c r="G39" s="1221"/>
      <c r="H39" s="1221"/>
      <c r="I39" s="1221"/>
      <c r="J39" s="1221"/>
      <c r="K39" s="1221"/>
      <c r="T39" s="27"/>
    </row>
    <row r="40" spans="1:31" ht="12" customHeight="1">
      <c r="C40" s="1232"/>
      <c r="H40" s="27"/>
      <c r="I40" s="27"/>
    </row>
    <row r="41" spans="1:31" ht="12" customHeight="1">
      <c r="B41" s="22"/>
      <c r="C41" s="22"/>
      <c r="D41" s="22"/>
      <c r="E41" s="22"/>
      <c r="F41" s="27"/>
      <c r="I41" s="27"/>
      <c r="J41" s="27"/>
    </row>
    <row r="42" spans="1:31" ht="12" customHeight="1">
      <c r="C42" s="1232"/>
      <c r="I42" s="27"/>
      <c r="J42" s="27"/>
    </row>
    <row r="43" spans="1:31" ht="12" customHeight="1">
      <c r="C43" s="1232"/>
      <c r="I43" s="27"/>
      <c r="J43" s="27"/>
    </row>
    <row r="44" spans="1:31">
      <c r="I44" s="27"/>
      <c r="J44" s="27"/>
    </row>
    <row r="45" spans="1:31">
      <c r="I45" s="27"/>
      <c r="J45" s="27"/>
    </row>
    <row r="46" spans="1:31">
      <c r="I46" s="27"/>
      <c r="J46" s="27"/>
    </row>
    <row r="47" spans="1:31">
      <c r="I47" s="27"/>
      <c r="J47" s="27"/>
    </row>
    <row r="48" spans="1:31">
      <c r="I48" s="27"/>
      <c r="J48" s="27"/>
    </row>
    <row r="49" spans="9:10">
      <c r="I49" s="27"/>
      <c r="J49" s="27"/>
    </row>
    <row r="50" spans="9:10">
      <c r="I50" s="27"/>
      <c r="J50" s="27"/>
    </row>
  </sheetData>
  <mergeCells count="7">
    <mergeCell ref="A1:R1"/>
    <mergeCell ref="G4:R4"/>
    <mergeCell ref="G5:L5"/>
    <mergeCell ref="M5:R5"/>
    <mergeCell ref="A3:R3"/>
    <mergeCell ref="B4:F5"/>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7"/>
  <dimension ref="A1:T122"/>
  <sheetViews>
    <sheetView showGridLines="0" zoomScaleNormal="100" zoomScaleSheetLayoutView="100" workbookViewId="0">
      <selection sqref="A1:I1"/>
    </sheetView>
  </sheetViews>
  <sheetFormatPr defaultColWidth="9.140625" defaultRowHeight="12.75"/>
  <cols>
    <col min="1" max="1" width="21" style="6" customWidth="1"/>
    <col min="2" max="9" width="9.7109375" style="6" customWidth="1"/>
    <col min="10" max="10" width="10.140625" style="6" bestFit="1" customWidth="1"/>
    <col min="11" max="11" width="9.85546875" style="6" bestFit="1" customWidth="1"/>
    <col min="12" max="12" width="11.140625" style="6" customWidth="1"/>
    <col min="13" max="14" width="9.140625" style="6"/>
    <col min="15" max="15" width="11.7109375" style="6" bestFit="1" customWidth="1"/>
    <col min="16" max="16" width="10.85546875" style="6" bestFit="1" customWidth="1"/>
    <col min="17" max="17" width="11.7109375" style="6" bestFit="1" customWidth="1"/>
    <col min="18" max="16384" width="9.140625" style="6"/>
  </cols>
  <sheetData>
    <row r="1" spans="1:20" ht="36" customHeight="1">
      <c r="A1" s="1746" t="s">
        <v>488</v>
      </c>
      <c r="B1" s="1746"/>
      <c r="C1" s="1746"/>
      <c r="D1" s="1746"/>
      <c r="E1" s="1746"/>
      <c r="F1" s="1746"/>
      <c r="G1" s="1746"/>
      <c r="H1" s="1746"/>
      <c r="I1" s="1746"/>
    </row>
    <row r="2" spans="1:20" ht="5.0999999999999996" customHeight="1">
      <c r="A2" s="448"/>
      <c r="B2" s="448"/>
      <c r="C2" s="448"/>
      <c r="D2" s="448"/>
      <c r="E2" s="448"/>
      <c r="F2" s="448"/>
      <c r="G2" s="448"/>
      <c r="H2" s="448"/>
      <c r="I2" s="448"/>
    </row>
    <row r="3" spans="1:20" ht="15" customHeight="1">
      <c r="A3" s="1751" t="s">
        <v>264</v>
      </c>
      <c r="B3" s="1751"/>
      <c r="C3" s="1751"/>
      <c r="D3" s="1751"/>
      <c r="E3" s="1751"/>
      <c r="F3" s="1751"/>
      <c r="G3" s="1751"/>
      <c r="H3" s="1751"/>
      <c r="I3" s="1751"/>
    </row>
    <row r="4" spans="1:20" ht="14.1" customHeight="1">
      <c r="A4" s="1747">
        <v>2025</v>
      </c>
      <c r="B4" s="1747"/>
      <c r="C4" s="1747"/>
      <c r="D4" s="758" t="str">
        <f>'8.8'!G6</f>
        <v>VO</v>
      </c>
      <c r="E4" s="758" t="str">
        <f>'8.8'!H6</f>
        <v>SO</v>
      </c>
      <c r="F4" s="758" t="str">
        <f>'8.8'!I6</f>
        <v>MO</v>
      </c>
      <c r="G4" s="758" t="str">
        <f>'8.8'!J6</f>
        <v>DOM</v>
      </c>
      <c r="H4" s="758" t="str">
        <f>'8.8'!K6</f>
        <v>OP</v>
      </c>
      <c r="I4" s="758" t="str">
        <f>'8.8'!L6</f>
        <v>Celkem</v>
      </c>
      <c r="O4" s="286"/>
      <c r="P4" s="286"/>
    </row>
    <row r="5" spans="1:20" ht="15.95" customHeight="1">
      <c r="A5" s="1753" t="s">
        <v>409</v>
      </c>
      <c r="B5" s="1753"/>
      <c r="C5" s="1753"/>
      <c r="D5" s="808">
        <f>'8.8'!G25</f>
        <v>3424516.137725627</v>
      </c>
      <c r="E5" s="808">
        <f>'8.8'!H25</f>
        <v>712538.5245666299</v>
      </c>
      <c r="F5" s="808">
        <f>'8.8'!I25</f>
        <v>1063185.1778209193</v>
      </c>
      <c r="G5" s="808">
        <f>'8.8'!J25</f>
        <v>1903040.0242177928</v>
      </c>
      <c r="H5" s="808">
        <f>'8.8'!K25</f>
        <v>104309.730712422</v>
      </c>
      <c r="I5" s="818">
        <f>'8.8'!L25</f>
        <v>7207589.595043391</v>
      </c>
      <c r="K5" s="286"/>
      <c r="L5" s="286"/>
      <c r="O5" s="286"/>
      <c r="P5" s="286"/>
    </row>
    <row r="6" spans="1:20" ht="15.95" customHeight="1">
      <c r="A6" s="1754" t="s">
        <v>265</v>
      </c>
      <c r="B6" s="1754"/>
      <c r="C6" s="1754"/>
      <c r="D6" s="902">
        <f>'8.8'!M25</f>
        <v>37529161.639165007</v>
      </c>
      <c r="E6" s="902">
        <f>'8.8'!N25</f>
        <v>7804583.5881529981</v>
      </c>
      <c r="F6" s="902">
        <f>'8.8'!O25</f>
        <v>11635764.078099001</v>
      </c>
      <c r="G6" s="902">
        <f>'8.8'!P25</f>
        <v>20825360.272381004</v>
      </c>
      <c r="H6" s="902">
        <f>'8.8'!Q25</f>
        <v>1141055.204689</v>
      </c>
      <c r="I6" s="1125">
        <f>'8.8'!R25</f>
        <v>78935924.78248702</v>
      </c>
      <c r="K6" s="286"/>
      <c r="L6" s="286"/>
      <c r="O6" s="286"/>
      <c r="P6" s="286"/>
    </row>
    <row r="7" spans="1:20" ht="15.95" customHeight="1">
      <c r="A7" s="1752" t="s">
        <v>266</v>
      </c>
      <c r="B7" s="1752"/>
      <c r="C7" s="1752"/>
      <c r="D7" s="774">
        <f>D5/$I$5</f>
        <v>0.47512640565448439</v>
      </c>
      <c r="E7" s="774">
        <f t="shared" ref="E7:F7" si="0">E5/$I$5</f>
        <v>9.8859475164434676E-2</v>
      </c>
      <c r="F7" s="774">
        <f t="shared" si="0"/>
        <v>0.14750911713287121</v>
      </c>
      <c r="G7" s="774">
        <f>G5/$I$5</f>
        <v>0.26403279475381064</v>
      </c>
      <c r="H7" s="774">
        <f>H5/$I$5</f>
        <v>1.4472207294399096E-2</v>
      </c>
      <c r="I7" s="1126">
        <f>SUM(D7:H7)</f>
        <v>1</v>
      </c>
      <c r="K7" s="286"/>
      <c r="L7" s="286"/>
      <c r="M7" s="286"/>
      <c r="N7" s="291"/>
      <c r="O7" s="291"/>
      <c r="P7" s="286"/>
    </row>
    <row r="8" spans="1:20" ht="15.95" customHeight="1">
      <c r="A8" s="1747" t="s">
        <v>262</v>
      </c>
      <c r="B8" s="1747"/>
      <c r="C8" s="1747"/>
      <c r="D8" s="775">
        <f>'8.8'!B25</f>
        <v>1578</v>
      </c>
      <c r="E8" s="775">
        <f>'8.8'!C25</f>
        <v>5830</v>
      </c>
      <c r="F8" s="775">
        <f>'8.8'!D25</f>
        <v>200740</v>
      </c>
      <c r="G8" s="775">
        <f>'8.8'!E25</f>
        <v>2494252</v>
      </c>
      <c r="H8" s="775"/>
      <c r="I8" s="1127">
        <f>SUM(D8:H8)</f>
        <v>2702400</v>
      </c>
      <c r="K8" s="1233"/>
      <c r="L8" s="286"/>
      <c r="M8" s="286"/>
      <c r="N8" s="291"/>
      <c r="O8" s="291"/>
      <c r="P8" s="286"/>
    </row>
    <row r="9" spans="1:20" ht="14.45" customHeight="1">
      <c r="A9" s="776"/>
      <c r="B9" s="776"/>
      <c r="C9" s="777"/>
      <c r="D9" s="776"/>
      <c r="E9" s="776"/>
      <c r="F9" s="776"/>
      <c r="G9" s="776"/>
      <c r="H9" s="776"/>
      <c r="I9" s="776"/>
      <c r="J9" s="286"/>
      <c r="K9" s="286"/>
      <c r="L9" s="286"/>
      <c r="M9" s="286"/>
      <c r="N9" s="291"/>
      <c r="O9" s="291"/>
      <c r="P9" s="286"/>
      <c r="Q9" s="286"/>
      <c r="R9" s="291"/>
      <c r="S9" s="291"/>
      <c r="T9" s="292"/>
    </row>
    <row r="10" spans="1:20" ht="14.45" customHeight="1">
      <c r="A10" s="1749"/>
      <c r="B10" s="1749"/>
      <c r="C10" s="1749"/>
      <c r="D10" s="1749"/>
      <c r="E10" s="1749"/>
      <c r="F10" s="1749"/>
      <c r="G10" s="1749"/>
      <c r="H10" s="1749"/>
      <c r="I10" s="1749"/>
      <c r="J10" s="286"/>
      <c r="K10" s="286"/>
      <c r="L10" s="286"/>
      <c r="M10" s="286"/>
      <c r="N10" s="291"/>
      <c r="O10" s="291"/>
      <c r="P10" s="286"/>
      <c r="Q10" s="286"/>
      <c r="R10" s="291"/>
      <c r="S10" s="291"/>
    </row>
    <row r="11" spans="1:20" ht="14.45" customHeight="1">
      <c r="A11" s="776"/>
      <c r="B11" s="776"/>
      <c r="C11" s="776"/>
      <c r="D11" s="776"/>
      <c r="E11" s="776"/>
      <c r="F11" s="776"/>
      <c r="G11" s="776"/>
      <c r="H11" s="776"/>
      <c r="I11" s="776"/>
      <c r="J11" s="286"/>
      <c r="K11" s="286"/>
      <c r="L11" s="286"/>
      <c r="M11" s="286"/>
      <c r="N11" s="291"/>
      <c r="O11" s="291"/>
      <c r="P11" s="286"/>
      <c r="Q11" s="286"/>
      <c r="R11" s="291"/>
      <c r="S11" s="291"/>
    </row>
    <row r="12" spans="1:20" ht="14.45" customHeight="1">
      <c r="A12" s="776"/>
      <c r="B12" s="776"/>
      <c r="C12" s="776"/>
      <c r="D12" s="776"/>
      <c r="E12" s="776"/>
      <c r="F12" s="776"/>
      <c r="G12" s="776"/>
      <c r="H12" s="776"/>
      <c r="I12" s="776"/>
      <c r="J12" s="286"/>
      <c r="K12" s="286"/>
      <c r="L12" s="286"/>
      <c r="M12" s="286"/>
      <c r="N12" s="291"/>
      <c r="O12" s="291"/>
      <c r="P12" s="286"/>
      <c r="Q12" s="286"/>
      <c r="R12" s="291"/>
      <c r="S12" s="291"/>
    </row>
    <row r="13" spans="1:20" ht="14.45" customHeight="1">
      <c r="A13" s="776"/>
      <c r="B13" s="776"/>
      <c r="C13" s="776"/>
      <c r="D13" s="776"/>
      <c r="E13" s="776"/>
      <c r="F13" s="776"/>
      <c r="G13" s="776"/>
      <c r="H13" s="776"/>
      <c r="I13" s="776"/>
      <c r="J13" s="286"/>
      <c r="K13" s="286"/>
      <c r="L13" s="286"/>
      <c r="Q13" s="286"/>
      <c r="R13" s="291"/>
      <c r="S13" s="291"/>
    </row>
    <row r="14" spans="1:20" ht="14.45" customHeight="1">
      <c r="A14" s="776"/>
      <c r="B14" s="776"/>
      <c r="C14" s="776"/>
      <c r="D14" s="776"/>
      <c r="E14" s="776"/>
      <c r="F14" s="776"/>
      <c r="G14" s="776"/>
      <c r="H14" s="776"/>
      <c r="I14" s="776"/>
      <c r="J14" s="286"/>
      <c r="K14" s="286"/>
      <c r="L14" s="286"/>
      <c r="Q14" s="286"/>
      <c r="R14" s="291"/>
      <c r="S14" s="291"/>
    </row>
    <row r="15" spans="1:20" ht="14.45" customHeight="1">
      <c r="A15" s="776"/>
      <c r="B15" s="776"/>
      <c r="C15" s="776"/>
      <c r="D15" s="776"/>
      <c r="E15" s="776"/>
      <c r="F15" s="776"/>
      <c r="G15" s="776"/>
      <c r="H15" s="776"/>
      <c r="I15" s="776"/>
      <c r="J15" s="286"/>
      <c r="K15" s="286"/>
      <c r="Q15" s="286"/>
      <c r="R15" s="291"/>
      <c r="S15" s="291"/>
    </row>
    <row r="16" spans="1:20" ht="14.45" customHeight="1">
      <c r="A16" s="776"/>
      <c r="B16" s="776"/>
      <c r="C16" s="776"/>
      <c r="D16" s="776"/>
      <c r="E16" s="776"/>
      <c r="F16" s="776"/>
      <c r="G16" s="776"/>
      <c r="H16" s="776"/>
      <c r="I16" s="776"/>
      <c r="J16" s="286"/>
      <c r="K16" s="286"/>
    </row>
    <row r="17" spans="1:17" ht="14.45" customHeight="1">
      <c r="A17" s="776"/>
      <c r="B17" s="776"/>
      <c r="C17" s="776"/>
      <c r="D17" s="776"/>
      <c r="E17" s="776"/>
      <c r="F17" s="776"/>
      <c r="G17" s="776"/>
      <c r="H17" s="776"/>
      <c r="I17" s="776"/>
      <c r="J17" s="286"/>
      <c r="K17" s="286"/>
      <c r="L17" s="286"/>
      <c r="M17" s="286"/>
    </row>
    <row r="18" spans="1:17" ht="14.45" customHeight="1">
      <c r="A18" s="776"/>
      <c r="B18" s="776"/>
      <c r="C18" s="776"/>
      <c r="D18" s="776"/>
      <c r="E18" s="776"/>
      <c r="F18" s="776"/>
      <c r="G18" s="776"/>
      <c r="H18" s="776"/>
      <c r="I18" s="776"/>
      <c r="J18" s="286"/>
      <c r="K18" s="286"/>
      <c r="L18" s="286"/>
      <c r="M18" s="286"/>
    </row>
    <row r="19" spans="1:17" ht="14.45" customHeight="1">
      <c r="A19" s="776"/>
      <c r="B19" s="776"/>
      <c r="C19" s="776"/>
      <c r="D19" s="776"/>
      <c r="E19" s="776"/>
      <c r="F19" s="776"/>
      <c r="G19" s="776"/>
      <c r="H19" s="776"/>
      <c r="I19" s="776"/>
      <c r="J19" s="293"/>
      <c r="K19" s="286"/>
      <c r="L19" s="286"/>
      <c r="M19" s="286"/>
    </row>
    <row r="20" spans="1:17" ht="14.45" customHeight="1">
      <c r="A20" s="778"/>
      <c r="B20" s="778"/>
      <c r="C20" s="778"/>
      <c r="D20" s="778"/>
      <c r="E20" s="778"/>
      <c r="F20" s="778"/>
      <c r="G20" s="778"/>
      <c r="H20" s="776"/>
      <c r="I20" s="776"/>
      <c r="J20" s="286"/>
      <c r="K20" s="286"/>
      <c r="L20" s="286"/>
      <c r="M20" s="286"/>
    </row>
    <row r="21" spans="1:17" ht="14.45" customHeight="1">
      <c r="A21" s="776"/>
      <c r="B21" s="776"/>
      <c r="C21" s="776"/>
      <c r="D21" s="776"/>
      <c r="E21" s="776"/>
      <c r="F21" s="776"/>
      <c r="G21" s="776"/>
      <c r="H21" s="776"/>
      <c r="I21" s="776"/>
      <c r="J21" s="286"/>
      <c r="K21" s="286"/>
      <c r="L21" s="286"/>
      <c r="M21" s="286"/>
    </row>
    <row r="22" spans="1:17" ht="14.45" customHeight="1">
      <c r="A22" s="776"/>
      <c r="B22" s="776"/>
      <c r="C22" s="776"/>
      <c r="D22" s="776"/>
      <c r="E22" s="776"/>
      <c r="F22" s="776"/>
      <c r="G22" s="776"/>
      <c r="H22" s="776"/>
      <c r="I22" s="776"/>
      <c r="J22" s="286"/>
      <c r="K22" s="286"/>
      <c r="L22" s="286"/>
      <c r="M22" s="286"/>
    </row>
    <row r="23" spans="1:17" ht="14.45" customHeight="1">
      <c r="A23" s="776"/>
      <c r="B23" s="776"/>
      <c r="C23" s="776"/>
      <c r="D23" s="776"/>
      <c r="E23" s="776"/>
      <c r="F23" s="776"/>
      <c r="G23" s="776"/>
      <c r="H23" s="776"/>
      <c r="I23" s="776"/>
      <c r="J23" s="286"/>
      <c r="K23" s="286"/>
      <c r="L23" s="286"/>
      <c r="M23" s="286"/>
    </row>
    <row r="24" spans="1:17" ht="14.45" customHeight="1">
      <c r="A24" s="776"/>
      <c r="B24" s="776"/>
      <c r="C24" s="776"/>
      <c r="D24" s="776"/>
      <c r="E24" s="776"/>
      <c r="F24" s="776"/>
      <c r="G24" s="776"/>
      <c r="H24" s="776"/>
      <c r="I24" s="776"/>
      <c r="J24" s="286"/>
    </row>
    <row r="25" spans="1:17" ht="14.45" customHeight="1">
      <c r="A25" s="776"/>
      <c r="B25" s="776"/>
      <c r="C25" s="776"/>
      <c r="D25" s="776"/>
      <c r="E25" s="776"/>
      <c r="F25" s="776"/>
      <c r="G25" s="776"/>
      <c r="H25" s="776"/>
      <c r="I25" s="776"/>
    </row>
    <row r="26" spans="1:17" ht="14.45" customHeight="1">
      <c r="A26" s="776"/>
      <c r="B26" s="776"/>
      <c r="C26" s="776"/>
      <c r="D26" s="776"/>
      <c r="E26" s="776"/>
      <c r="F26" s="776"/>
      <c r="G26" s="776"/>
      <c r="H26" s="776"/>
      <c r="I26" s="776"/>
    </row>
    <row r="27" spans="1:17" ht="14.45" customHeight="1">
      <c r="A27" s="776"/>
      <c r="B27" s="776"/>
      <c r="C27" s="776"/>
      <c r="D27" s="776"/>
      <c r="E27" s="776"/>
      <c r="F27" s="776"/>
      <c r="G27" s="776"/>
      <c r="H27" s="776"/>
      <c r="I27" s="776"/>
    </row>
    <row r="28" spans="1:17" ht="14.45" customHeight="1">
      <c r="A28" s="776"/>
      <c r="B28" s="776"/>
      <c r="C28" s="776"/>
      <c r="D28" s="776"/>
      <c r="E28" s="776"/>
      <c r="F28" s="776"/>
      <c r="G28" s="776"/>
      <c r="H28" s="776"/>
      <c r="I28" s="776"/>
    </row>
    <row r="29" spans="1:17" ht="14.45" customHeight="1">
      <c r="A29" s="1748" t="s">
        <v>267</v>
      </c>
      <c r="B29" s="1748"/>
      <c r="C29" s="1748"/>
      <c r="D29" s="1748"/>
      <c r="E29" s="1748"/>
      <c r="F29" s="1748"/>
      <c r="G29" s="1748"/>
      <c r="H29" s="1748"/>
      <c r="I29" s="1748"/>
    </row>
    <row r="30" spans="1:17" ht="14.45" customHeight="1">
      <c r="A30" s="781">
        <v>2025</v>
      </c>
      <c r="B30" s="648" t="s">
        <v>43</v>
      </c>
      <c r="C30" s="758" t="s">
        <v>8</v>
      </c>
      <c r="D30" s="758" t="s">
        <v>66</v>
      </c>
      <c r="E30" s="1286" t="s">
        <v>497</v>
      </c>
      <c r="F30" s="758" t="s">
        <v>4</v>
      </c>
      <c r="G30" s="758" t="s">
        <v>26</v>
      </c>
      <c r="H30" s="758" t="s">
        <v>37</v>
      </c>
      <c r="I30" s="758" t="s">
        <v>137</v>
      </c>
    </row>
    <row r="31" spans="1:17" ht="15.95" customHeight="1">
      <c r="A31" s="904" t="s">
        <v>409</v>
      </c>
      <c r="B31" s="808">
        <f>D5+E5+F5-D31-E31-F31-G31</f>
        <v>3592158.276860828</v>
      </c>
      <c r="C31" s="808">
        <f>G5</f>
        <v>1903040.0242177928</v>
      </c>
      <c r="D31" s="808">
        <f>'8.7'!G36</f>
        <v>549645.47111663269</v>
      </c>
      <c r="E31" s="1197">
        <v>966640.81971879746</v>
      </c>
      <c r="F31" s="808">
        <f>'8.6'!C25</f>
        <v>89831.763416918082</v>
      </c>
      <c r="G31" s="808">
        <f>'5.1'!D40</f>
        <v>1963.509</v>
      </c>
      <c r="H31" s="808">
        <f>'8.8'!$K$25</f>
        <v>104309.730712422</v>
      </c>
      <c r="I31" s="818">
        <f>SUM(B31:H31)</f>
        <v>7207589.595043391</v>
      </c>
      <c r="K31" s="1497"/>
      <c r="L31" s="293"/>
      <c r="M31" s="293"/>
      <c r="N31" s="286"/>
    </row>
    <row r="32" spans="1:17" ht="15.95" customHeight="1">
      <c r="A32" s="903" t="s">
        <v>265</v>
      </c>
      <c r="B32" s="902">
        <f>D6+E6+F6-D32-E32-F32-G32</f>
        <v>39346466.982616775</v>
      </c>
      <c r="C32" s="902">
        <f>G6</f>
        <v>20825360.272381004</v>
      </c>
      <c r="D32" s="902">
        <f>'8.7'!H36</f>
        <v>6030898.0610000035</v>
      </c>
      <c r="E32" s="1498">
        <v>10586436.149122223</v>
      </c>
      <c r="F32" s="902">
        <f>'8.6'!D25</f>
        <v>985091.21667800378</v>
      </c>
      <c r="G32" s="902">
        <f>'5.1'!G40</f>
        <v>20616.896000000001</v>
      </c>
      <c r="H32" s="902">
        <f>'8.8'!$Q$25</f>
        <v>1141055.204689</v>
      </c>
      <c r="I32" s="1125">
        <f>SUM(B32:H32)</f>
        <v>78935924.782487005</v>
      </c>
      <c r="K32" s="291"/>
      <c r="L32" s="291"/>
      <c r="M32" s="291"/>
      <c r="N32" s="291"/>
      <c r="O32" s="291"/>
      <c r="P32" s="291"/>
      <c r="Q32" s="291"/>
    </row>
    <row r="33" spans="1:18" ht="15.95" customHeight="1">
      <c r="A33" s="780" t="s">
        <v>266</v>
      </c>
      <c r="B33" s="774">
        <f t="shared" ref="B33:H33" si="1">B31/$I$31</f>
        <v>0.49838551841674367</v>
      </c>
      <c r="C33" s="774">
        <f t="shared" si="1"/>
        <v>0.26403279475381064</v>
      </c>
      <c r="D33" s="774">
        <f t="shared" si="1"/>
        <v>7.6259263082157178E-2</v>
      </c>
      <c r="E33" s="774">
        <f t="shared" si="1"/>
        <v>0.13411429812590184</v>
      </c>
      <c r="F33" s="774">
        <f t="shared" si="1"/>
        <v>1.2463495906966562E-2</v>
      </c>
      <c r="G33" s="779">
        <f t="shared" si="1"/>
        <v>2.7242242002101387E-4</v>
      </c>
      <c r="H33" s="774">
        <f t="shared" si="1"/>
        <v>1.4472207294399096E-2</v>
      </c>
      <c r="I33" s="1126">
        <f>SUM(B33:H33)</f>
        <v>1</v>
      </c>
      <c r="J33" s="286"/>
      <c r="K33" s="286"/>
      <c r="L33" s="293"/>
      <c r="M33" s="293"/>
      <c r="N33" s="286"/>
      <c r="P33" s="286"/>
    </row>
    <row r="34" spans="1:18" ht="15.95" customHeight="1">
      <c r="A34" s="781" t="s">
        <v>268</v>
      </c>
      <c r="B34" s="1352">
        <f>D8+E8+F8-E34-F34-G34-1</f>
        <v>205815</v>
      </c>
      <c r="C34" s="775">
        <f>G8</f>
        <v>2494252</v>
      </c>
      <c r="D34" s="775">
        <f>'8.7'!$B$25</f>
        <v>929</v>
      </c>
      <c r="E34" s="775">
        <v>2040</v>
      </c>
      <c r="F34" s="775">
        <f>'8.6'!$B$25</f>
        <v>282</v>
      </c>
      <c r="G34" s="775">
        <v>10</v>
      </c>
      <c r="H34" s="775"/>
      <c r="I34" s="1127">
        <f>I8</f>
        <v>2702400</v>
      </c>
      <c r="J34" s="286"/>
      <c r="K34" s="286"/>
      <c r="L34" s="293"/>
      <c r="M34" s="293"/>
      <c r="N34" s="286"/>
      <c r="P34" s="286"/>
    </row>
    <row r="35" spans="1:18" ht="26.1" customHeight="1">
      <c r="A35" s="1755" t="s">
        <v>501</v>
      </c>
      <c r="B35" s="1755"/>
      <c r="C35" s="1755"/>
      <c r="D35" s="1755"/>
      <c r="E35" s="1755"/>
      <c r="F35" s="1755"/>
      <c r="G35" s="1755"/>
      <c r="H35" s="1755"/>
      <c r="I35" s="1755"/>
      <c r="K35" s="286"/>
      <c r="L35" s="286"/>
      <c r="M35" s="286"/>
      <c r="N35" s="286"/>
      <c r="P35" s="286"/>
    </row>
    <row r="36" spans="1:18" ht="14.45" customHeight="1">
      <c r="A36" s="1750"/>
      <c r="B36" s="1750"/>
      <c r="C36" s="1750"/>
      <c r="D36" s="1750"/>
      <c r="E36" s="1750"/>
      <c r="F36" s="1750"/>
      <c r="G36" s="1750"/>
      <c r="H36" s="1750"/>
      <c r="I36" s="1750"/>
      <c r="L36" s="286"/>
      <c r="M36" s="286"/>
      <c r="N36" s="286"/>
      <c r="P36" s="286"/>
      <c r="Q36" s="286"/>
    </row>
    <row r="37" spans="1:18" ht="14.45" customHeight="1">
      <c r="A37" s="287"/>
      <c r="B37" s="287"/>
      <c r="C37" s="287"/>
      <c r="D37" s="287"/>
      <c r="E37" s="287"/>
      <c r="F37" s="287"/>
      <c r="G37" s="287"/>
      <c r="H37" s="287"/>
      <c r="I37" s="287"/>
      <c r="L37" s="286"/>
      <c r="M37" s="286"/>
      <c r="N37" s="286"/>
      <c r="P37" s="286"/>
      <c r="Q37" s="286"/>
    </row>
    <row r="38" spans="1:18" ht="14.45" customHeight="1">
      <c r="A38" s="287"/>
      <c r="B38" s="287"/>
      <c r="C38" s="287"/>
      <c r="D38" s="287"/>
      <c r="E38" s="287"/>
      <c r="F38" s="287"/>
      <c r="G38" s="287"/>
      <c r="H38" s="287"/>
      <c r="I38" s="287"/>
      <c r="L38" s="286"/>
      <c r="M38" s="286"/>
      <c r="N38" s="286"/>
      <c r="P38" s="286"/>
      <c r="Q38" s="286"/>
    </row>
    <row r="39" spans="1:18" ht="14.45" customHeight="1">
      <c r="A39" s="287"/>
      <c r="B39" s="287"/>
      <c r="C39" s="287"/>
      <c r="D39" s="287"/>
      <c r="E39" s="287"/>
      <c r="F39" s="287"/>
      <c r="G39" s="287"/>
      <c r="H39" s="287"/>
      <c r="I39" s="287"/>
      <c r="L39" s="286"/>
      <c r="M39" s="286"/>
      <c r="N39" s="286"/>
      <c r="P39" s="286"/>
      <c r="Q39" s="286"/>
    </row>
    <row r="40" spans="1:18" ht="14.45" customHeight="1">
      <c r="A40" s="287"/>
      <c r="B40" s="287"/>
      <c r="C40" s="287"/>
      <c r="D40" s="287"/>
      <c r="E40" s="287"/>
      <c r="F40" s="287"/>
      <c r="G40" s="287"/>
      <c r="H40" s="287"/>
      <c r="I40" s="287"/>
      <c r="Q40" s="286"/>
    </row>
    <row r="41" spans="1:18" ht="14.45" customHeight="1">
      <c r="A41" s="287"/>
      <c r="B41" s="287"/>
      <c r="C41" s="287"/>
      <c r="D41" s="287"/>
      <c r="E41" s="287"/>
      <c r="F41" s="287"/>
      <c r="G41" s="287"/>
      <c r="H41" s="287"/>
      <c r="I41" s="287"/>
      <c r="K41" s="288"/>
      <c r="Q41" s="286"/>
    </row>
    <row r="42" spans="1:18" ht="14.45" customHeight="1">
      <c r="A42" s="287"/>
      <c r="B42" s="287"/>
      <c r="C42" s="287"/>
      <c r="D42" s="287"/>
      <c r="E42" s="287"/>
      <c r="F42" s="287"/>
      <c r="G42" s="287"/>
      <c r="H42" s="287"/>
      <c r="I42" s="287"/>
      <c r="J42" s="286"/>
      <c r="K42" s="286"/>
      <c r="L42" s="286"/>
      <c r="M42" s="286"/>
      <c r="N42" s="286"/>
      <c r="O42" s="286"/>
      <c r="P42" s="286"/>
      <c r="Q42" s="286"/>
    </row>
    <row r="43" spans="1:18" ht="14.45" customHeight="1">
      <c r="A43" s="287"/>
      <c r="B43" s="287"/>
      <c r="C43" s="287"/>
      <c r="D43" s="287"/>
      <c r="E43" s="287"/>
      <c r="F43" s="287"/>
      <c r="G43" s="287"/>
      <c r="H43" s="287"/>
      <c r="I43" s="287"/>
      <c r="K43" s="286"/>
      <c r="L43" s="286"/>
      <c r="M43" s="286"/>
      <c r="N43" s="286"/>
      <c r="O43" s="286"/>
      <c r="P43" s="286"/>
    </row>
    <row r="44" spans="1:18" ht="14.45" customHeight="1">
      <c r="A44" s="287"/>
      <c r="B44" s="287"/>
      <c r="C44" s="287"/>
      <c r="D44" s="287"/>
      <c r="E44" s="287"/>
      <c r="F44" s="287"/>
      <c r="G44" s="287"/>
      <c r="H44" s="287"/>
      <c r="I44" s="287"/>
      <c r="K44" s="286"/>
      <c r="L44" s="286"/>
      <c r="M44" s="286"/>
      <c r="N44" s="286"/>
      <c r="O44" s="286"/>
      <c r="P44" s="286"/>
    </row>
    <row r="45" spans="1:18" ht="14.45" customHeight="1">
      <c r="A45" s="287"/>
      <c r="B45" s="287"/>
      <c r="C45" s="287"/>
      <c r="D45" s="287"/>
      <c r="E45" s="287"/>
      <c r="F45" s="287"/>
      <c r="G45" s="287"/>
      <c r="H45" s="287"/>
      <c r="I45" s="287"/>
      <c r="J45" s="286"/>
      <c r="K45" s="286"/>
      <c r="L45" s="286"/>
      <c r="M45" s="286"/>
      <c r="N45" s="286"/>
      <c r="O45" s="286"/>
      <c r="P45" s="286"/>
      <c r="Q45" s="286"/>
      <c r="R45" s="286"/>
    </row>
    <row r="46" spans="1:18" ht="14.45" customHeight="1">
      <c r="A46" s="287"/>
      <c r="B46" s="287"/>
      <c r="C46" s="287"/>
      <c r="D46" s="287"/>
      <c r="E46" s="287"/>
      <c r="F46" s="287"/>
      <c r="G46" s="287"/>
      <c r="H46" s="287"/>
      <c r="I46" s="287"/>
      <c r="J46" s="286"/>
      <c r="K46" s="286"/>
      <c r="L46" s="286"/>
      <c r="M46" s="286"/>
      <c r="N46" s="286"/>
      <c r="O46" s="286"/>
      <c r="P46" s="286"/>
      <c r="Q46" s="286"/>
      <c r="R46" s="286"/>
    </row>
    <row r="47" spans="1:18" ht="14.45" customHeight="1">
      <c r="A47" s="287"/>
      <c r="B47" s="287"/>
      <c r="C47" s="287"/>
      <c r="D47" s="287"/>
      <c r="E47" s="287"/>
      <c r="F47" s="287"/>
      <c r="G47" s="287"/>
      <c r="H47" s="287"/>
      <c r="I47" s="287"/>
      <c r="J47" s="286"/>
      <c r="K47" s="286"/>
      <c r="L47" s="286"/>
      <c r="M47" s="286"/>
      <c r="N47" s="286"/>
      <c r="O47" s="286"/>
      <c r="P47" s="286"/>
      <c r="Q47" s="286"/>
      <c r="R47" s="286"/>
    </row>
    <row r="48" spans="1:18" ht="14.45" customHeight="1">
      <c r="A48" s="287"/>
      <c r="B48" s="287"/>
      <c r="C48" s="287"/>
      <c r="D48" s="287"/>
      <c r="E48" s="287"/>
      <c r="F48" s="287"/>
      <c r="G48" s="287"/>
      <c r="H48" s="287"/>
      <c r="I48" s="287"/>
      <c r="J48" s="286"/>
      <c r="K48" s="286"/>
      <c r="L48" s="286"/>
      <c r="M48" s="286"/>
      <c r="N48" s="286"/>
      <c r="O48" s="286"/>
      <c r="P48" s="286"/>
      <c r="Q48" s="286"/>
      <c r="R48" s="286"/>
    </row>
    <row r="49" spans="1:18" ht="14.45" customHeight="1">
      <c r="A49" s="287"/>
      <c r="B49" s="287"/>
      <c r="C49" s="287"/>
      <c r="D49" s="287"/>
      <c r="E49" s="287"/>
      <c r="F49" s="287"/>
      <c r="G49" s="287"/>
      <c r="H49" s="287"/>
      <c r="I49" s="287"/>
      <c r="J49" s="286"/>
      <c r="K49" s="286"/>
      <c r="L49" s="286"/>
      <c r="M49" s="286"/>
      <c r="N49" s="286"/>
      <c r="O49" s="286"/>
      <c r="P49" s="286"/>
      <c r="Q49" s="286"/>
      <c r="R49" s="286"/>
    </row>
    <row r="50" spans="1:18" ht="14.45" customHeight="1">
      <c r="A50" s="287"/>
      <c r="B50" s="287"/>
      <c r="C50" s="287"/>
      <c r="D50" s="287"/>
      <c r="E50" s="287"/>
      <c r="F50" s="287"/>
      <c r="G50" s="287"/>
      <c r="H50" s="287"/>
      <c r="I50" s="287"/>
      <c r="J50" s="286"/>
      <c r="K50" s="286"/>
      <c r="L50" s="286"/>
      <c r="M50" s="286"/>
      <c r="N50" s="286"/>
      <c r="O50" s="286"/>
      <c r="P50" s="286"/>
      <c r="Q50" s="286"/>
      <c r="R50" s="286"/>
    </row>
    <row r="51" spans="1:18" ht="14.45" customHeight="1">
      <c r="A51" s="287"/>
      <c r="B51" s="287"/>
      <c r="C51" s="287"/>
      <c r="D51" s="287"/>
      <c r="E51" s="287"/>
      <c r="F51" s="287"/>
      <c r="G51" s="287"/>
      <c r="H51" s="287"/>
      <c r="I51" s="287"/>
      <c r="J51" s="286"/>
      <c r="Q51" s="286"/>
      <c r="R51" s="286"/>
    </row>
    <row r="52" spans="1:18" ht="14.45" customHeight="1">
      <c r="A52" s="287"/>
      <c r="B52" s="287"/>
      <c r="C52" s="287"/>
      <c r="D52" s="287"/>
      <c r="E52" s="287"/>
      <c r="F52" s="287"/>
      <c r="G52" s="287"/>
      <c r="H52" s="287"/>
      <c r="I52" s="287"/>
      <c r="J52" s="286"/>
      <c r="Q52" s="286"/>
      <c r="R52" s="286"/>
    </row>
    <row r="53" spans="1:18" ht="6" customHeight="1">
      <c r="A53" s="287"/>
      <c r="B53" s="287"/>
      <c r="C53" s="287"/>
      <c r="D53" s="287"/>
      <c r="E53" s="287"/>
      <c r="F53" s="287"/>
      <c r="G53" s="287"/>
      <c r="H53" s="287"/>
      <c r="I53" s="287"/>
      <c r="J53" s="286"/>
      <c r="Q53" s="286"/>
      <c r="R53" s="286"/>
    </row>
    <row r="54" spans="1:18" ht="15" customHeight="1">
      <c r="A54" s="287"/>
      <c r="B54" s="287"/>
      <c r="C54" s="287"/>
      <c r="D54" s="287"/>
      <c r="E54" s="287"/>
      <c r="F54" s="287"/>
      <c r="G54" s="287"/>
      <c r="H54" s="287"/>
      <c r="I54" s="287"/>
    </row>
    <row r="55" spans="1:18" ht="15" customHeight="1">
      <c r="A55" s="287"/>
      <c r="B55" s="287"/>
      <c r="C55" s="287"/>
      <c r="D55" s="287"/>
      <c r="E55" s="287"/>
      <c r="F55" s="287"/>
      <c r="G55" s="287"/>
      <c r="H55" s="287"/>
      <c r="I55" s="287"/>
    </row>
    <row r="56" spans="1:18" ht="22.5" customHeight="1">
      <c r="A56" s="287"/>
      <c r="B56" s="287"/>
      <c r="C56" s="287"/>
      <c r="D56" s="287"/>
      <c r="E56" s="287"/>
      <c r="F56" s="287"/>
      <c r="G56" s="287"/>
      <c r="H56" s="287"/>
      <c r="I56" s="287"/>
    </row>
    <row r="57" spans="1:18" ht="15" customHeight="1">
      <c r="A57" s="16"/>
      <c r="B57" s="16"/>
      <c r="C57" s="16"/>
      <c r="D57" s="16"/>
      <c r="E57" s="16"/>
      <c r="F57" s="16"/>
      <c r="G57" s="16"/>
      <c r="H57" s="16"/>
      <c r="I57" s="16"/>
    </row>
    <row r="58" spans="1:18" ht="15" customHeight="1">
      <c r="A58" s="16"/>
      <c r="B58" s="16"/>
      <c r="C58" s="16"/>
      <c r="D58" s="16"/>
      <c r="E58" s="16"/>
      <c r="F58" s="16"/>
      <c r="G58" s="16"/>
      <c r="H58" s="16"/>
      <c r="I58" s="16"/>
    </row>
    <row r="59" spans="1:18" ht="15" customHeight="1">
      <c r="A59" s="289"/>
      <c r="B59" s="289"/>
      <c r="C59" s="16"/>
      <c r="D59" s="16"/>
      <c r="E59" s="16"/>
      <c r="F59" s="16"/>
      <c r="G59" s="16"/>
      <c r="H59" s="16"/>
      <c r="I59" s="16"/>
    </row>
    <row r="60" spans="1:18" ht="15" customHeight="1">
      <c r="A60" s="289"/>
      <c r="B60" s="289"/>
      <c r="C60" s="16"/>
      <c r="D60" s="16"/>
      <c r="E60" s="16"/>
      <c r="F60" s="16"/>
      <c r="G60" s="16"/>
      <c r="H60" s="16"/>
      <c r="I60" s="16"/>
    </row>
    <row r="61" spans="1:18" ht="15" customHeight="1">
      <c r="A61" s="16"/>
      <c r="B61" s="16"/>
      <c r="C61" s="16"/>
      <c r="D61" s="16"/>
      <c r="E61" s="16"/>
      <c r="F61" s="16"/>
      <c r="G61" s="16"/>
      <c r="H61" s="16"/>
      <c r="I61" s="16"/>
    </row>
    <row r="62" spans="1:18" ht="15" customHeight="1">
      <c r="A62" s="16"/>
      <c r="B62" s="16"/>
      <c r="C62" s="16"/>
      <c r="D62" s="16"/>
      <c r="E62" s="16"/>
      <c r="F62" s="16"/>
      <c r="G62" s="16"/>
      <c r="H62" s="16"/>
      <c r="I62" s="16"/>
    </row>
    <row r="63" spans="1:18" ht="15" customHeight="1">
      <c r="A63" s="16"/>
      <c r="B63" s="16"/>
      <c r="C63" s="16"/>
      <c r="D63" s="16"/>
      <c r="E63" s="16"/>
      <c r="F63" s="16"/>
      <c r="G63" s="16"/>
      <c r="H63" s="16"/>
      <c r="I63" s="16"/>
    </row>
    <row r="64" spans="1:18" ht="15" customHeight="1">
      <c r="A64" s="16"/>
      <c r="B64" s="16"/>
      <c r="C64" s="16"/>
      <c r="D64" s="16"/>
      <c r="E64" s="16"/>
      <c r="F64" s="16"/>
      <c r="G64" s="16"/>
      <c r="H64" s="16"/>
      <c r="I64" s="16"/>
    </row>
    <row r="65" spans="1:9" ht="15" customHeight="1">
      <c r="A65" s="16"/>
      <c r="B65" s="16"/>
      <c r="C65" s="16"/>
      <c r="D65" s="16"/>
      <c r="E65" s="16"/>
      <c r="F65" s="16"/>
      <c r="G65" s="16"/>
      <c r="H65" s="16"/>
      <c r="I65" s="16"/>
    </row>
    <row r="66" spans="1:9" ht="15" customHeight="1">
      <c r="A66" s="16"/>
      <c r="B66" s="16"/>
      <c r="C66" s="16"/>
      <c r="D66" s="16"/>
      <c r="E66" s="16"/>
      <c r="F66" s="16"/>
      <c r="G66" s="16"/>
      <c r="H66" s="16"/>
      <c r="I66" s="16"/>
    </row>
    <row r="67" spans="1:9" ht="15" customHeight="1">
      <c r="A67" s="16"/>
      <c r="B67" s="16"/>
      <c r="C67" s="16"/>
      <c r="D67" s="16"/>
      <c r="E67" s="16"/>
      <c r="F67" s="16"/>
      <c r="G67" s="16"/>
      <c r="H67" s="16"/>
      <c r="I67" s="16"/>
    </row>
    <row r="68" spans="1:9" ht="15" customHeight="1">
      <c r="A68" s="16"/>
      <c r="B68" s="16"/>
      <c r="C68" s="16"/>
      <c r="D68" s="16"/>
      <c r="E68" s="16"/>
      <c r="F68" s="16"/>
      <c r="G68" s="16"/>
      <c r="H68" s="16"/>
      <c r="I68" s="16"/>
    </row>
    <row r="69" spans="1:9" ht="15" customHeight="1">
      <c r="A69" s="16"/>
      <c r="B69" s="16"/>
      <c r="C69" s="16"/>
      <c r="D69" s="16"/>
      <c r="E69" s="16"/>
      <c r="F69" s="16"/>
      <c r="G69" s="16"/>
      <c r="H69" s="16"/>
      <c r="I69" s="16"/>
    </row>
    <row r="70" spans="1:9" ht="15" customHeight="1">
      <c r="A70" s="16"/>
      <c r="B70" s="16"/>
      <c r="C70" s="16"/>
      <c r="D70" s="16"/>
      <c r="E70" s="16"/>
      <c r="F70" s="16"/>
      <c r="G70" s="16"/>
      <c r="H70" s="16"/>
      <c r="I70" s="16"/>
    </row>
    <row r="71" spans="1:9" ht="15" customHeight="1">
      <c r="A71" s="16"/>
      <c r="B71" s="16"/>
      <c r="C71" s="16"/>
      <c r="D71" s="16"/>
      <c r="E71" s="16"/>
      <c r="F71" s="16"/>
      <c r="G71" s="16"/>
      <c r="H71" s="16"/>
      <c r="I71" s="16"/>
    </row>
    <row r="72" spans="1:9" ht="15" customHeight="1">
      <c r="A72" s="16"/>
      <c r="B72" s="16"/>
      <c r="C72" s="16"/>
      <c r="D72" s="16"/>
      <c r="E72" s="16"/>
      <c r="F72" s="16"/>
      <c r="G72" s="16"/>
      <c r="H72" s="16"/>
      <c r="I72" s="16"/>
    </row>
    <row r="73" spans="1:9" ht="15" customHeight="1">
      <c r="A73" s="16"/>
      <c r="B73" s="16"/>
      <c r="C73" s="16"/>
      <c r="D73" s="16"/>
      <c r="E73" s="16"/>
      <c r="F73" s="16"/>
      <c r="G73" s="16"/>
      <c r="H73" s="16"/>
      <c r="I73" s="16"/>
    </row>
    <row r="74" spans="1:9" ht="15" customHeight="1">
      <c r="A74" s="16"/>
      <c r="B74" s="16"/>
      <c r="C74" s="16"/>
      <c r="D74" s="16"/>
      <c r="E74" s="16"/>
      <c r="F74" s="16"/>
      <c r="G74" s="16"/>
      <c r="H74" s="16"/>
      <c r="I74" s="16"/>
    </row>
    <row r="75" spans="1:9" ht="15" customHeight="1">
      <c r="A75" s="16"/>
      <c r="B75" s="16"/>
      <c r="C75" s="16"/>
      <c r="D75" s="16"/>
      <c r="E75" s="16"/>
      <c r="F75" s="16"/>
      <c r="G75" s="16"/>
      <c r="H75" s="16"/>
      <c r="I75" s="16"/>
    </row>
    <row r="76" spans="1:9" ht="15" customHeight="1"/>
    <row r="77" spans="1:9" ht="15" customHeight="1"/>
    <row r="78" spans="1:9" ht="15" customHeight="1"/>
    <row r="79" spans="1:9" ht="15" customHeight="1"/>
    <row r="80" spans="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mergeCells count="11">
    <mergeCell ref="A1:I1"/>
    <mergeCell ref="A4:C4"/>
    <mergeCell ref="A29:I29"/>
    <mergeCell ref="A10:I10"/>
    <mergeCell ref="A36:I36"/>
    <mergeCell ref="A3:I3"/>
    <mergeCell ref="A8:C8"/>
    <mergeCell ref="A7:C7"/>
    <mergeCell ref="A5:C5"/>
    <mergeCell ref="A6:C6"/>
    <mergeCell ref="A35:I3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8"/>
  <dimension ref="A1:V124"/>
  <sheetViews>
    <sheetView showGridLines="0" zoomScaleNormal="100" zoomScaleSheetLayoutView="100" workbookViewId="0"/>
  </sheetViews>
  <sheetFormatPr defaultColWidth="9.140625" defaultRowHeight="12.75"/>
  <cols>
    <col min="1" max="1" width="18.7109375" style="6" customWidth="1"/>
    <col min="2" max="2" width="3.85546875" style="6" customWidth="1"/>
    <col min="3" max="3" width="6.42578125" style="6" customWidth="1"/>
    <col min="4" max="5" width="8.7109375" style="6" customWidth="1"/>
    <col min="6" max="6" width="9.5703125" style="6" bestFit="1" customWidth="1"/>
    <col min="7" max="7" width="6.7109375" style="6" customWidth="1"/>
    <col min="8" max="8" width="8.28515625" style="297" customWidth="1"/>
    <col min="9" max="9" width="8.7109375" style="6" customWidth="1"/>
    <col min="10" max="10" width="9.5703125" style="6" customWidth="1"/>
    <col min="11" max="11" width="6" style="6" customWidth="1"/>
    <col min="12" max="13" width="10.140625" style="1365" bestFit="1" customWidth="1"/>
    <col min="14" max="14" width="11.140625" style="1365" customWidth="1"/>
    <col min="15" max="17" width="9.140625" style="1365"/>
    <col min="18" max="18" width="10.85546875" style="1365" bestFit="1" customWidth="1"/>
    <col min="19" max="19" width="11.7109375" style="1365" bestFit="1" customWidth="1"/>
    <col min="20" max="22" width="9.140625" style="1365"/>
    <col min="23" max="16384" width="9.140625" style="6"/>
  </cols>
  <sheetData>
    <row r="1" spans="1:22" ht="18" customHeight="1">
      <c r="A1" s="415" t="s">
        <v>424</v>
      </c>
    </row>
    <row r="2" spans="1:22" ht="5.0999999999999996" customHeight="1"/>
    <row r="3" spans="1:22" ht="31.5" customHeight="1">
      <c r="A3" s="1757" t="s">
        <v>388</v>
      </c>
      <c r="B3" s="1757"/>
      <c r="C3" s="1757"/>
      <c r="D3" s="1757"/>
      <c r="E3" s="1757"/>
      <c r="F3" s="1757"/>
      <c r="G3" s="1757"/>
      <c r="H3" s="1757"/>
      <c r="I3" s="1757"/>
      <c r="J3" s="1757"/>
      <c r="K3" s="1757"/>
    </row>
    <row r="4" spans="1:22" ht="5.0999999999999996" customHeight="1">
      <c r="A4" s="448"/>
      <c r="B4" s="448"/>
      <c r="C4" s="448"/>
      <c r="D4" s="448"/>
      <c r="E4" s="448"/>
      <c r="F4" s="448"/>
      <c r="G4" s="448"/>
      <c r="H4" s="448"/>
      <c r="I4" s="448"/>
      <c r="J4" s="485"/>
      <c r="K4" s="485"/>
    </row>
    <row r="5" spans="1:22" ht="18" customHeight="1">
      <c r="A5" s="1756">
        <v>2025</v>
      </c>
      <c r="B5" s="1756"/>
      <c r="C5" s="1756"/>
      <c r="D5" s="1756"/>
      <c r="E5" s="1756"/>
      <c r="F5" s="1756"/>
      <c r="G5" s="1756"/>
      <c r="H5" s="1756"/>
      <c r="I5" s="1756"/>
      <c r="J5" s="1756"/>
      <c r="K5" s="1756"/>
    </row>
    <row r="6" spans="1:22" ht="14.1" customHeight="1">
      <c r="A6" s="782"/>
      <c r="B6" s="1762" t="s">
        <v>441</v>
      </c>
      <c r="C6" s="1762"/>
      <c r="D6" s="1623" t="s">
        <v>546</v>
      </c>
      <c r="E6" s="1320">
        <f>A5</f>
        <v>2025</v>
      </c>
      <c r="F6" s="1321"/>
      <c r="G6" s="1321"/>
      <c r="H6" s="1772" t="s">
        <v>442</v>
      </c>
      <c r="I6" s="1758">
        <f>E6-1</f>
        <v>2024</v>
      </c>
      <c r="J6" s="1759"/>
      <c r="K6" s="1759"/>
    </row>
    <row r="7" spans="1:22" ht="14.1" customHeight="1">
      <c r="A7" s="783"/>
      <c r="B7" s="1763"/>
      <c r="C7" s="1763"/>
      <c r="D7" s="1767"/>
      <c r="E7" s="1322"/>
      <c r="F7" s="1322"/>
      <c r="G7" s="1322"/>
      <c r="H7" s="1771"/>
      <c r="I7" s="1760"/>
      <c r="J7" s="1761"/>
      <c r="K7" s="1761"/>
    </row>
    <row r="8" spans="1:22" ht="14.1" customHeight="1">
      <c r="A8" s="783"/>
      <c r="B8" s="1763"/>
      <c r="C8" s="1763"/>
      <c r="D8" s="1767"/>
      <c r="E8" s="1767"/>
      <c r="F8" s="1767"/>
      <c r="H8" s="1771"/>
      <c r="I8" s="1770"/>
      <c r="J8" s="1771"/>
      <c r="K8" s="917"/>
    </row>
    <row r="9" spans="1:22" ht="14.1" customHeight="1">
      <c r="A9" s="784"/>
      <c r="B9" s="1764"/>
      <c r="C9" s="1764"/>
      <c r="D9" s="1624"/>
      <c r="E9" s="572" t="s">
        <v>236</v>
      </c>
      <c r="F9" s="572" t="s">
        <v>142</v>
      </c>
      <c r="G9" s="574" t="s">
        <v>266</v>
      </c>
      <c r="H9" s="1773"/>
      <c r="I9" s="1082" t="s">
        <v>236</v>
      </c>
      <c r="J9" s="572" t="s">
        <v>142</v>
      </c>
      <c r="K9" s="572" t="s">
        <v>266</v>
      </c>
    </row>
    <row r="10" spans="1:22" ht="12.95" customHeight="1">
      <c r="A10" s="1762" t="s">
        <v>269</v>
      </c>
      <c r="B10" s="1762"/>
      <c r="C10" s="785"/>
      <c r="D10" s="785"/>
      <c r="E10" s="785"/>
      <c r="F10" s="785"/>
      <c r="G10" s="785"/>
      <c r="H10" s="785"/>
      <c r="I10" s="1042"/>
      <c r="J10" s="785"/>
      <c r="K10" s="785"/>
    </row>
    <row r="11" spans="1:22" ht="12.95" customHeight="1">
      <c r="A11" s="786"/>
      <c r="B11" s="786"/>
      <c r="C11" s="787" t="s">
        <v>68</v>
      </c>
      <c r="D11" s="788">
        <v>1520</v>
      </c>
      <c r="E11" s="788">
        <v>3373866.9356300333</v>
      </c>
      <c r="F11" s="788">
        <v>36973625.414630994</v>
      </c>
      <c r="G11" s="654">
        <f>E11/$E$17</f>
        <v>0.46809920214390738</v>
      </c>
      <c r="H11" s="654">
        <f>(E11-I11)/I11</f>
        <v>3.4449236509314141E-2</v>
      </c>
      <c r="I11" s="1043">
        <v>3261510.3927331818</v>
      </c>
      <c r="J11" s="788">
        <v>35587226.117973998</v>
      </c>
      <c r="K11" s="654">
        <f t="shared" ref="K11:K16" si="0">I11/$I$17</f>
        <v>0.48199728242634521</v>
      </c>
      <c r="L11" s="1508"/>
      <c r="M11" s="1509"/>
      <c r="N11" s="1509"/>
      <c r="O11" s="1509"/>
      <c r="P11" s="1509"/>
      <c r="Q11" s="1509"/>
      <c r="R11" s="1509"/>
      <c r="S11" s="1509"/>
      <c r="T11" s="1509"/>
      <c r="U11" s="1509"/>
      <c r="V11" s="1509"/>
    </row>
    <row r="12" spans="1:22" ht="12.95" customHeight="1">
      <c r="A12" s="786"/>
      <c r="B12" s="786"/>
      <c r="C12" s="787" t="s">
        <v>60</v>
      </c>
      <c r="D12" s="788">
        <v>5635</v>
      </c>
      <c r="E12" s="788">
        <v>674184.37722846505</v>
      </c>
      <c r="F12" s="788">
        <v>7383935.3099569995</v>
      </c>
      <c r="G12" s="654">
        <f t="shared" ref="G12:G15" si="1">E12/$E$17</f>
        <v>9.353811964122391E-2</v>
      </c>
      <c r="H12" s="654">
        <f t="shared" ref="H12:H16" si="2">(E12-I12)/I12</f>
        <v>6.4220304002066145E-2</v>
      </c>
      <c r="I12" s="1043">
        <v>633500.76548356866</v>
      </c>
      <c r="J12" s="788">
        <v>6909549.9983029999</v>
      </c>
      <c r="K12" s="654">
        <f t="shared" si="0"/>
        <v>9.3620933435752896E-2</v>
      </c>
      <c r="L12" s="1508"/>
      <c r="M12" s="1509"/>
      <c r="N12" s="1509"/>
      <c r="O12" s="1509"/>
      <c r="P12" s="1509"/>
      <c r="Q12" s="1509"/>
      <c r="R12" s="1509"/>
      <c r="S12" s="1509"/>
      <c r="T12" s="1509"/>
      <c r="U12" s="1510"/>
    </row>
    <row r="13" spans="1:22" ht="12.95" customHeight="1">
      <c r="A13" s="789"/>
      <c r="B13" s="790"/>
      <c r="C13" s="787" t="s">
        <v>28</v>
      </c>
      <c r="D13" s="788">
        <v>200711</v>
      </c>
      <c r="E13" s="788">
        <v>1062356.7638377598</v>
      </c>
      <c r="F13" s="788">
        <v>11626857.364151001</v>
      </c>
      <c r="G13" s="654">
        <f t="shared" si="1"/>
        <v>0.14739418093018999</v>
      </c>
      <c r="H13" s="654">
        <f t="shared" si="2"/>
        <v>9.3873905158921328E-2</v>
      </c>
      <c r="I13" s="1043">
        <v>971187.59194042336</v>
      </c>
      <c r="J13" s="788">
        <v>10588571.491834998</v>
      </c>
      <c r="K13" s="654">
        <f t="shared" si="0"/>
        <v>0.1435254601930577</v>
      </c>
      <c r="L13" s="1508"/>
      <c r="M13" s="1509"/>
      <c r="N13" s="1509"/>
      <c r="O13" s="1509"/>
      <c r="P13" s="1509"/>
      <c r="Q13" s="1509"/>
      <c r="R13" s="1509"/>
      <c r="S13" s="1509"/>
      <c r="T13" s="1509"/>
      <c r="U13" s="1510"/>
    </row>
    <row r="14" spans="1:22" ht="12.95" customHeight="1">
      <c r="A14" s="789"/>
      <c r="B14" s="790"/>
      <c r="C14" s="787" t="s">
        <v>8</v>
      </c>
      <c r="D14" s="788">
        <v>2494252</v>
      </c>
      <c r="E14" s="788">
        <v>1903040.0242177933</v>
      </c>
      <c r="F14" s="788">
        <v>20825360.272381</v>
      </c>
      <c r="G14" s="654">
        <f t="shared" si="1"/>
        <v>0.26403279500349403</v>
      </c>
      <c r="H14" s="654">
        <f t="shared" si="2"/>
        <v>9.9079740387719092E-2</v>
      </c>
      <c r="I14" s="1043">
        <v>1731484.9453475173</v>
      </c>
      <c r="J14" s="788">
        <v>18877078.261551026</v>
      </c>
      <c r="K14" s="654">
        <f t="shared" si="0"/>
        <v>0.25588483178808835</v>
      </c>
      <c r="L14" s="1508"/>
      <c r="M14" s="1509"/>
      <c r="N14" s="1509"/>
      <c r="O14" s="1509"/>
      <c r="P14" s="1509"/>
      <c r="Q14" s="1509"/>
      <c r="R14" s="1509"/>
      <c r="S14" s="1509"/>
      <c r="T14" s="1509"/>
      <c r="U14" s="1510"/>
    </row>
    <row r="15" spans="1:22" ht="12.95" customHeight="1">
      <c r="A15" s="789"/>
      <c r="B15" s="790"/>
      <c r="C15" s="787" t="s">
        <v>4</v>
      </c>
      <c r="D15" s="788">
        <v>282</v>
      </c>
      <c r="E15" s="788">
        <v>89831.75660103999</v>
      </c>
      <c r="F15" s="788">
        <v>985091.16767799971</v>
      </c>
      <c r="G15" s="654">
        <f t="shared" si="1"/>
        <v>1.2463494973099787E-2</v>
      </c>
      <c r="H15" s="654">
        <f t="shared" si="2"/>
        <v>-2.6597134201986068E-2</v>
      </c>
      <c r="I15" s="1043">
        <v>92286.307917733764</v>
      </c>
      <c r="J15" s="788">
        <v>1006818.214728</v>
      </c>
      <c r="K15" s="654">
        <f t="shared" si="0"/>
        <v>1.3638389661616984E-2</v>
      </c>
      <c r="L15" s="1508"/>
      <c r="M15" s="1509"/>
      <c r="N15" s="1509"/>
      <c r="O15" s="1509"/>
      <c r="P15" s="1509"/>
      <c r="Q15" s="1509"/>
      <c r="R15" s="1509"/>
      <c r="S15" s="1509"/>
      <c r="T15" s="1509"/>
      <c r="U15" s="1510"/>
    </row>
    <row r="16" spans="1:22" ht="12.95" customHeight="1">
      <c r="A16" s="789"/>
      <c r="B16" s="1765" t="s">
        <v>107</v>
      </c>
      <c r="C16" s="1765"/>
      <c r="D16" s="791">
        <v>0</v>
      </c>
      <c r="E16" s="788">
        <v>104309.73071242201</v>
      </c>
      <c r="F16" s="788">
        <v>1141055.204689</v>
      </c>
      <c r="G16" s="654">
        <f>E16/$E$17</f>
        <v>1.4472207308084781E-2</v>
      </c>
      <c r="H16" s="654">
        <f t="shared" si="2"/>
        <v>0.36019705632266119</v>
      </c>
      <c r="I16" s="1043">
        <v>76687.219860941987</v>
      </c>
      <c r="J16" s="788">
        <v>839081.28217244218</v>
      </c>
      <c r="K16" s="654">
        <f t="shared" si="0"/>
        <v>1.1333102495138841E-2</v>
      </c>
      <c r="L16" s="1508"/>
      <c r="M16" s="1509"/>
      <c r="N16" s="1509"/>
      <c r="O16" s="1509"/>
      <c r="P16" s="1509"/>
      <c r="Q16" s="1509"/>
      <c r="R16" s="1509"/>
      <c r="S16" s="1509"/>
      <c r="T16" s="1509"/>
      <c r="U16" s="1510"/>
    </row>
    <row r="17" spans="1:21" ht="12.95" customHeight="1">
      <c r="A17" s="789"/>
      <c r="B17" s="792"/>
      <c r="C17" s="648" t="s">
        <v>137</v>
      </c>
      <c r="D17" s="793">
        <f>SUM(D11:D16)</f>
        <v>2702400</v>
      </c>
      <c r="E17" s="793">
        <f>SUM(E11:E16)</f>
        <v>7207589.5882275142</v>
      </c>
      <c r="F17" s="793">
        <f>SUM(F11:F16)</f>
        <v>78935924.73348698</v>
      </c>
      <c r="G17" s="633">
        <f t="shared" ref="G17:K17" si="3">SUM(G11:G16)</f>
        <v>0.99999999999999978</v>
      </c>
      <c r="H17" s="794">
        <f>(E17-I17)/I17</f>
        <v>6.5162509403748764E-2</v>
      </c>
      <c r="I17" s="1044">
        <v>6766657.2232833672</v>
      </c>
      <c r="J17" s="793">
        <v>73808325.366563454</v>
      </c>
      <c r="K17" s="633">
        <f t="shared" si="3"/>
        <v>1</v>
      </c>
      <c r="L17" s="1508"/>
      <c r="M17" s="1509"/>
      <c r="N17" s="1509"/>
      <c r="O17" s="1509"/>
      <c r="P17" s="1509"/>
      <c r="Q17" s="1509"/>
      <c r="R17" s="1509"/>
      <c r="S17" s="1509"/>
      <c r="T17" s="1509"/>
      <c r="U17" s="1510"/>
    </row>
    <row r="18" spans="1:21" ht="12.95" customHeight="1">
      <c r="A18" s="789"/>
      <c r="B18" s="790"/>
      <c r="C18" s="789"/>
      <c r="D18" s="789"/>
      <c r="E18" s="789"/>
      <c r="F18" s="789"/>
      <c r="G18" s="789"/>
      <c r="H18" s="789"/>
      <c r="I18" s="1094"/>
      <c r="J18" s="1197"/>
      <c r="K18" s="789"/>
      <c r="L18" s="1508"/>
      <c r="M18" s="1508"/>
    </row>
    <row r="19" spans="1:21" ht="12.95" customHeight="1">
      <c r="A19" s="1769" t="s">
        <v>270</v>
      </c>
      <c r="B19" s="1769"/>
      <c r="C19" s="1769"/>
      <c r="D19" s="795"/>
      <c r="E19" s="795"/>
      <c r="F19" s="795"/>
      <c r="G19" s="795"/>
      <c r="H19" s="795"/>
      <c r="I19" s="1198"/>
      <c r="J19" s="1040"/>
      <c r="K19" s="795"/>
      <c r="L19" s="1508"/>
      <c r="M19" s="1511"/>
      <c r="N19" s="1511"/>
      <c r="O19" s="1511"/>
      <c r="P19" s="1511"/>
      <c r="Q19" s="1511"/>
      <c r="R19" s="1511"/>
      <c r="S19" s="1511"/>
      <c r="T19" s="1508"/>
    </row>
    <row r="20" spans="1:21" ht="12.95" customHeight="1">
      <c r="A20" s="786"/>
      <c r="B20" s="786"/>
      <c r="C20" s="787" t="s">
        <v>68</v>
      </c>
      <c r="D20" s="788">
        <v>126</v>
      </c>
      <c r="E20" s="788">
        <v>151891.628700033</v>
      </c>
      <c r="F20" s="788">
        <v>1666154.8193399999</v>
      </c>
      <c r="G20" s="654">
        <f>E20/$E$26</f>
        <v>0.20361589751227188</v>
      </c>
      <c r="H20" s="654">
        <f t="shared" ref="H20:H24" si="4">(E20-I20)/I20</f>
        <v>1.1033594985217212E-2</v>
      </c>
      <c r="I20" s="1043">
        <v>150234.00750818165</v>
      </c>
      <c r="J20" s="788">
        <v>1639313.3283600002</v>
      </c>
      <c r="K20" s="654">
        <f>I20/$I$26</f>
        <v>0.21616257089788629</v>
      </c>
      <c r="L20" s="1508"/>
      <c r="M20" s="1511"/>
      <c r="N20" s="1511"/>
      <c r="O20" s="1511"/>
      <c r="P20" s="1511"/>
      <c r="Q20" s="1511"/>
      <c r="R20" s="1511"/>
      <c r="S20" s="1511"/>
      <c r="T20" s="1508"/>
    </row>
    <row r="21" spans="1:21" ht="12.95" customHeight="1">
      <c r="A21" s="786"/>
      <c r="B21" s="786"/>
      <c r="C21" s="787" t="s">
        <v>60</v>
      </c>
      <c r="D21" s="788">
        <v>1326</v>
      </c>
      <c r="E21" s="788">
        <v>138192.15503346498</v>
      </c>
      <c r="F21" s="788">
        <v>1515284.3224799999</v>
      </c>
      <c r="G21" s="654">
        <f t="shared" ref="G21:G25" si="5">E21/$E$26</f>
        <v>0.18525128683598005</v>
      </c>
      <c r="H21" s="654">
        <f t="shared" si="4"/>
        <v>7.0897508367205986E-2</v>
      </c>
      <c r="I21" s="1043">
        <v>129043.30615556863</v>
      </c>
      <c r="J21" s="788">
        <v>1408086.6967600002</v>
      </c>
      <c r="K21" s="654">
        <f t="shared" ref="K21:K25" si="6">I21/$I$26</f>
        <v>0.18567256028387344</v>
      </c>
      <c r="L21" s="1512"/>
      <c r="M21" s="1511"/>
      <c r="N21" s="1511"/>
      <c r="O21" s="1511"/>
      <c r="P21" s="1511"/>
      <c r="Q21" s="1511"/>
      <c r="R21" s="1511"/>
      <c r="S21" s="1511"/>
      <c r="T21" s="1508"/>
    </row>
    <row r="22" spans="1:21" ht="12.95" customHeight="1">
      <c r="A22" s="789"/>
      <c r="B22" s="790"/>
      <c r="C22" s="787" t="s">
        <v>28</v>
      </c>
      <c r="D22" s="788">
        <v>37124</v>
      </c>
      <c r="E22" s="788">
        <v>194304.11048275998</v>
      </c>
      <c r="F22" s="788">
        <v>2130349.9083699984</v>
      </c>
      <c r="G22" s="654">
        <f t="shared" si="5"/>
        <v>0.26047127274145959</v>
      </c>
      <c r="H22" s="654">
        <f t="shared" si="4"/>
        <v>0.13192633456792108</v>
      </c>
      <c r="I22" s="1043">
        <v>171657.91142842325</v>
      </c>
      <c r="J22" s="788">
        <v>1873086.0877399999</v>
      </c>
      <c r="K22" s="654">
        <f t="shared" si="6"/>
        <v>0.24698812249489421</v>
      </c>
      <c r="L22" s="1508"/>
      <c r="M22" s="1511"/>
      <c r="N22" s="1511"/>
      <c r="O22" s="1511"/>
      <c r="P22" s="1511"/>
      <c r="Q22" s="1511"/>
      <c r="R22" s="1511"/>
      <c r="S22" s="1511"/>
      <c r="T22" s="1508"/>
    </row>
    <row r="23" spans="1:21" ht="12.95" customHeight="1">
      <c r="A23" s="789"/>
      <c r="B23" s="790"/>
      <c r="C23" s="787" t="s">
        <v>8</v>
      </c>
      <c r="D23" s="788">
        <v>354804</v>
      </c>
      <c r="E23" s="788">
        <v>234826.07369579305</v>
      </c>
      <c r="F23" s="788">
        <v>2574876.0464500003</v>
      </c>
      <c r="G23" s="654">
        <f t="shared" si="5"/>
        <v>0.31479234348904844</v>
      </c>
      <c r="H23" s="654">
        <f t="shared" si="4"/>
        <v>8.8078766608094328E-2</v>
      </c>
      <c r="I23" s="1043">
        <v>215817.16407151709</v>
      </c>
      <c r="J23" s="788">
        <v>2354940.2605630266</v>
      </c>
      <c r="K23" s="654">
        <f t="shared" si="6"/>
        <v>0.31052618380728114</v>
      </c>
      <c r="L23" s="1508"/>
      <c r="M23" s="1511"/>
      <c r="N23" s="1511"/>
      <c r="O23" s="1511"/>
      <c r="P23" s="1511"/>
      <c r="Q23" s="1511"/>
      <c r="R23" s="1511"/>
      <c r="S23" s="1511"/>
      <c r="T23" s="1508"/>
    </row>
    <row r="24" spans="1:21" ht="12.95" customHeight="1">
      <c r="A24" s="789"/>
      <c r="B24" s="790"/>
      <c r="C24" s="787" t="s">
        <v>4</v>
      </c>
      <c r="D24" s="788">
        <v>40</v>
      </c>
      <c r="E24" s="788">
        <v>13678.28160104</v>
      </c>
      <c r="F24" s="788">
        <v>150172.52288</v>
      </c>
      <c r="G24" s="654">
        <f t="shared" si="5"/>
        <v>1.8336201991234227E-2</v>
      </c>
      <c r="H24" s="654">
        <f t="shared" si="4"/>
        <v>-3.1049026807897742E-2</v>
      </c>
      <c r="I24" s="1043">
        <v>14116.587917733761</v>
      </c>
      <c r="J24" s="788">
        <v>154036.50327000002</v>
      </c>
      <c r="K24" s="654">
        <f t="shared" si="6"/>
        <v>2.0311499288449639E-2</v>
      </c>
      <c r="L24" s="1508"/>
      <c r="M24" s="1511"/>
      <c r="N24" s="1511"/>
      <c r="O24" s="1511"/>
      <c r="P24" s="1511"/>
      <c r="Q24" s="1511"/>
      <c r="R24" s="1511"/>
      <c r="S24" s="1511"/>
      <c r="T24" s="1508"/>
    </row>
    <row r="25" spans="1:21" ht="12.95" customHeight="1">
      <c r="A25" s="789"/>
      <c r="B25" s="1765" t="s">
        <v>37</v>
      </c>
      <c r="C25" s="1765"/>
      <c r="D25" s="791">
        <v>0</v>
      </c>
      <c r="E25" s="788">
        <v>13079.113999320998</v>
      </c>
      <c r="F25" s="788">
        <v>143464.27282000001</v>
      </c>
      <c r="G25" s="654">
        <f t="shared" si="5"/>
        <v>1.7532997430005741E-2</v>
      </c>
      <c r="H25" s="654">
        <f t="shared" ref="H25:H26" si="7">(E25-I25)/I25</f>
        <v>-7.4748871556969909E-2</v>
      </c>
      <c r="I25" s="1043">
        <v>14135.744985612639</v>
      </c>
      <c r="J25" s="788">
        <v>154245.43706900001</v>
      </c>
      <c r="K25" s="654">
        <f t="shared" si="6"/>
        <v>2.0339063227615264E-2</v>
      </c>
      <c r="L25" s="1508"/>
      <c r="M25" s="1511"/>
      <c r="N25" s="1511"/>
      <c r="O25" s="1511"/>
      <c r="P25" s="1511"/>
      <c r="Q25" s="1511"/>
      <c r="R25" s="1511"/>
      <c r="S25" s="1511"/>
      <c r="T25" s="1508"/>
    </row>
    <row r="26" spans="1:21" ht="12.95" customHeight="1">
      <c r="A26" s="789"/>
      <c r="B26" s="790"/>
      <c r="C26" s="648" t="s">
        <v>137</v>
      </c>
      <c r="D26" s="793">
        <f>SUM(D20:D25)</f>
        <v>393420</v>
      </c>
      <c r="E26" s="793">
        <f>SUM(E20:E25)</f>
        <v>745971.36351241206</v>
      </c>
      <c r="F26" s="793">
        <f>SUM(F20:F25)</f>
        <v>8180301.8923399979</v>
      </c>
      <c r="G26" s="633">
        <f t="shared" ref="G26" si="8">SUM(G20:G25)</f>
        <v>1</v>
      </c>
      <c r="H26" s="794">
        <f t="shared" si="7"/>
        <v>7.3332798795659168E-2</v>
      </c>
      <c r="I26" s="1044">
        <v>695004.72206703702</v>
      </c>
      <c r="J26" s="793">
        <v>7583708.3137620268</v>
      </c>
      <c r="K26" s="633">
        <f t="shared" ref="K26" si="9">SUM(K20:K25)</f>
        <v>1</v>
      </c>
      <c r="L26" s="1508"/>
      <c r="M26" s="1508"/>
      <c r="N26" s="1508"/>
      <c r="O26" s="1508"/>
    </row>
    <row r="27" spans="1:21" ht="12.95" customHeight="1">
      <c r="A27" s="789"/>
      <c r="B27" s="790"/>
      <c r="C27" s="789"/>
      <c r="D27" s="789"/>
      <c r="E27" s="789"/>
      <c r="F27" s="789"/>
      <c r="G27" s="789"/>
      <c r="H27" s="789"/>
      <c r="I27" s="1094"/>
      <c r="J27" s="1197"/>
      <c r="K27" s="789"/>
      <c r="M27" s="1508"/>
      <c r="N27" s="1508"/>
      <c r="O27" s="1508"/>
    </row>
    <row r="28" spans="1:21" ht="12.95" customHeight="1">
      <c r="A28" s="1620" t="s">
        <v>271</v>
      </c>
      <c r="B28" s="1620"/>
      <c r="C28" s="795"/>
      <c r="D28" s="795"/>
      <c r="E28" s="795"/>
      <c r="F28" s="795"/>
      <c r="G28" s="795"/>
      <c r="H28" s="795"/>
      <c r="I28" s="1198"/>
      <c r="J28" s="1040"/>
      <c r="K28" s="795"/>
      <c r="M28" s="1508"/>
      <c r="N28" s="1508"/>
      <c r="O28" s="1508"/>
    </row>
    <row r="29" spans="1:21" ht="12.95" customHeight="1">
      <c r="A29" s="786"/>
      <c r="B29" s="786"/>
      <c r="C29" s="787" t="s">
        <v>68</v>
      </c>
      <c r="D29" s="788">
        <v>1211</v>
      </c>
      <c r="E29" s="788">
        <v>2817457.5219999999</v>
      </c>
      <c r="F29" s="788">
        <v>30873850.252610005</v>
      </c>
      <c r="G29" s="654">
        <f>E29/$E$35</f>
        <v>0.48053465369171755</v>
      </c>
      <c r="H29" s="654">
        <f t="shared" ref="H29:H33" si="10">(E29-I29)/I29</f>
        <v>4.439336567845556E-2</v>
      </c>
      <c r="I29" s="1043">
        <v>2697697.6439999999</v>
      </c>
      <c r="J29" s="788">
        <v>29432724.774970002</v>
      </c>
      <c r="K29" s="654">
        <f>I29/$I$35</f>
        <v>0.49333901010072156</v>
      </c>
    </row>
    <row r="30" spans="1:21" ht="12.95" customHeight="1">
      <c r="A30" s="786"/>
      <c r="B30" s="786"/>
      <c r="C30" s="787" t="s">
        <v>60</v>
      </c>
      <c r="D30" s="788">
        <v>3884</v>
      </c>
      <c r="E30" s="788">
        <v>495318.65099999995</v>
      </c>
      <c r="F30" s="788">
        <v>5422440.4588000011</v>
      </c>
      <c r="G30" s="654">
        <f t="shared" ref="G30:G34" si="11">E30/$E$35</f>
        <v>8.4479632635729829E-2</v>
      </c>
      <c r="H30" s="654">
        <f t="shared" si="10"/>
        <v>7.867152054783598E-2</v>
      </c>
      <c r="I30" s="1043">
        <v>459193.22199999995</v>
      </c>
      <c r="J30" s="788">
        <v>5007694.04593</v>
      </c>
      <c r="K30" s="654">
        <f t="shared" ref="K30:K34" si="12">I30/$I$35</f>
        <v>8.3974544030272671E-2</v>
      </c>
    </row>
    <row r="31" spans="1:21" ht="12.95" customHeight="1">
      <c r="A31" s="789"/>
      <c r="B31" s="790"/>
      <c r="C31" s="787" t="s">
        <v>28</v>
      </c>
      <c r="D31" s="788">
        <v>151649</v>
      </c>
      <c r="E31" s="788">
        <v>810363.89100000006</v>
      </c>
      <c r="F31" s="788">
        <v>8864496.3567000013</v>
      </c>
      <c r="G31" s="654">
        <f t="shared" si="11"/>
        <v>0.13821252980223558</v>
      </c>
      <c r="H31" s="654">
        <f t="shared" si="10"/>
        <v>8.3198874145851739E-2</v>
      </c>
      <c r="I31" s="1043">
        <v>748121.06099999999</v>
      </c>
      <c r="J31" s="788">
        <v>8155626.6241900008</v>
      </c>
      <c r="K31" s="654">
        <f t="shared" si="12"/>
        <v>0.13681196055833511</v>
      </c>
    </row>
    <row r="32" spans="1:21" ht="12.95" customHeight="1">
      <c r="A32" s="789"/>
      <c r="B32" s="790"/>
      <c r="C32" s="787" t="s">
        <v>8</v>
      </c>
      <c r="D32" s="788">
        <v>2031660</v>
      </c>
      <c r="E32" s="788">
        <v>1582624</v>
      </c>
      <c r="F32" s="788">
        <v>17311735.699999999</v>
      </c>
      <c r="G32" s="654">
        <f t="shared" si="11"/>
        <v>0.26992622597708177</v>
      </c>
      <c r="H32" s="654">
        <f t="shared" si="10"/>
        <v>9.9097997994396628E-2</v>
      </c>
      <c r="I32" s="1043">
        <v>1439929.8360000001</v>
      </c>
      <c r="J32" s="788">
        <v>15696822.432000002</v>
      </c>
      <c r="K32" s="654">
        <f t="shared" si="12"/>
        <v>0.26332586288411142</v>
      </c>
    </row>
    <row r="33" spans="1:20" ht="12.95" customHeight="1">
      <c r="A33" s="789"/>
      <c r="B33" s="790"/>
      <c r="C33" s="787" t="s">
        <v>4</v>
      </c>
      <c r="D33" s="788">
        <v>214</v>
      </c>
      <c r="E33" s="788">
        <v>71944.67</v>
      </c>
      <c r="F33" s="788">
        <v>788962.08001000003</v>
      </c>
      <c r="G33" s="654">
        <f t="shared" si="11"/>
        <v>1.2270604548058525E-2</v>
      </c>
      <c r="H33" s="654">
        <f t="shared" si="10"/>
        <v>-1.9704419871849684E-2</v>
      </c>
      <c r="I33" s="1043">
        <v>73390.793000000005</v>
      </c>
      <c r="J33" s="788">
        <v>800932.85437000007</v>
      </c>
      <c r="K33" s="654">
        <f t="shared" si="12"/>
        <v>1.3421274711661857E-2</v>
      </c>
    </row>
    <row r="34" spans="1:20" ht="12.95" customHeight="1">
      <c r="A34" s="789"/>
      <c r="B34" s="1765" t="s">
        <v>37</v>
      </c>
      <c r="C34" s="1765"/>
      <c r="D34" s="791">
        <v>0</v>
      </c>
      <c r="E34" s="788">
        <v>85463.672724101008</v>
      </c>
      <c r="F34" s="788">
        <v>933537.7775000002</v>
      </c>
      <c r="G34" s="654">
        <f t="shared" si="11"/>
        <v>1.4576353345176775E-2</v>
      </c>
      <c r="H34" s="654">
        <f t="shared" ref="H34:H35" si="13">(E34-I34)/I34</f>
        <v>0.7123366097673699</v>
      </c>
      <c r="I34" s="1043">
        <v>49910.556275329363</v>
      </c>
      <c r="J34" s="788">
        <v>543578.84424000012</v>
      </c>
      <c r="K34" s="654">
        <f t="shared" si="12"/>
        <v>9.1273477148973436E-3</v>
      </c>
    </row>
    <row r="35" spans="1:20" ht="12.95" customHeight="1">
      <c r="A35" s="789"/>
      <c r="B35" s="790"/>
      <c r="C35" s="648" t="s">
        <v>137</v>
      </c>
      <c r="D35" s="793">
        <f>SUM(D29:D34)</f>
        <v>2188618</v>
      </c>
      <c r="E35" s="793">
        <f>SUM(E29:E34)</f>
        <v>5863172.4067241009</v>
      </c>
      <c r="F35" s="793">
        <f>SUM(F29:F34)</f>
        <v>64195022.625620008</v>
      </c>
      <c r="G35" s="633">
        <f t="shared" ref="G35" si="14">SUM(G29:G34)</f>
        <v>1.0000000000000002</v>
      </c>
      <c r="H35" s="794">
        <f t="shared" si="13"/>
        <v>7.2222336560387845E-2</v>
      </c>
      <c r="I35" s="1044">
        <v>5468243.1122753294</v>
      </c>
      <c r="J35" s="793">
        <v>59637379.575700007</v>
      </c>
      <c r="K35" s="633">
        <f t="shared" ref="K35" si="15">SUM(K29:K34)</f>
        <v>1</v>
      </c>
      <c r="L35" s="1508"/>
    </row>
    <row r="36" spans="1:20" ht="12.95" customHeight="1">
      <c r="A36" s="786"/>
      <c r="B36" s="786"/>
      <c r="C36" s="786"/>
      <c r="D36" s="786"/>
      <c r="E36" s="786"/>
      <c r="F36" s="786"/>
      <c r="G36" s="786"/>
      <c r="H36" s="796"/>
      <c r="I36" s="1199"/>
      <c r="J36" s="1197"/>
      <c r="K36" s="786"/>
    </row>
    <row r="37" spans="1:20" ht="12.95" customHeight="1">
      <c r="A37" s="1762" t="s">
        <v>547</v>
      </c>
      <c r="B37" s="1762"/>
      <c r="C37" s="797"/>
      <c r="D37" s="797"/>
      <c r="E37" s="797"/>
      <c r="F37" s="797"/>
      <c r="G37" s="797"/>
      <c r="H37" s="798"/>
      <c r="I37" s="1200"/>
      <c r="J37" s="1040"/>
      <c r="K37" s="797"/>
    </row>
    <row r="38" spans="1:20" ht="12.95" customHeight="1">
      <c r="A38" s="786"/>
      <c r="B38" s="786"/>
      <c r="C38" s="787" t="s">
        <v>68</v>
      </c>
      <c r="D38" s="788">
        <v>86</v>
      </c>
      <c r="E38" s="788">
        <v>99355.954930000007</v>
      </c>
      <c r="F38" s="788">
        <v>1091972.5895370001</v>
      </c>
      <c r="G38" s="654">
        <f>E38/$E$44</f>
        <v>0.34625279500671541</v>
      </c>
      <c r="H38" s="654">
        <f t="shared" ref="H38:H42" si="16">(E38-I38)/I38</f>
        <v>0.21728680687586355</v>
      </c>
      <c r="I38" s="1043">
        <v>81620.826225000012</v>
      </c>
      <c r="J38" s="788">
        <v>890929.1033539999</v>
      </c>
      <c r="K38" s="654">
        <f>I38/$I$44</f>
        <v>0.31551627673087745</v>
      </c>
      <c r="N38" s="1508"/>
      <c r="O38" s="1508"/>
      <c r="P38" s="1508"/>
      <c r="R38" s="1508"/>
      <c r="S38" s="1508"/>
    </row>
    <row r="39" spans="1:20" ht="12.95" customHeight="1">
      <c r="A39" s="786"/>
      <c r="B39" s="786"/>
      <c r="C39" s="787" t="s">
        <v>60</v>
      </c>
      <c r="D39" s="788">
        <v>306</v>
      </c>
      <c r="E39" s="788">
        <v>40025.499194999997</v>
      </c>
      <c r="F39" s="788">
        <v>439354.81967699993</v>
      </c>
      <c r="G39" s="654">
        <f t="shared" ref="G39:G43" si="17">E39/$E$44</f>
        <v>0.13948777380854452</v>
      </c>
      <c r="H39" s="654">
        <f t="shared" si="16"/>
        <v>-0.10441560672231671</v>
      </c>
      <c r="I39" s="1043">
        <v>44692.046328000004</v>
      </c>
      <c r="J39" s="788">
        <v>487728.72561299999</v>
      </c>
      <c r="K39" s="654">
        <f t="shared" ref="K39:K43" si="18">I39/$I$44</f>
        <v>0.17276311339979261</v>
      </c>
      <c r="N39" s="1508"/>
      <c r="O39" s="1508"/>
      <c r="P39" s="1508"/>
      <c r="R39" s="1508"/>
      <c r="S39" s="1508"/>
    </row>
    <row r="40" spans="1:20" ht="12.95" customHeight="1">
      <c r="A40" s="789"/>
      <c r="B40" s="790"/>
      <c r="C40" s="787" t="s">
        <v>28</v>
      </c>
      <c r="D40" s="788">
        <v>10770</v>
      </c>
      <c r="E40" s="788">
        <v>55977.787355</v>
      </c>
      <c r="F40" s="788">
        <v>614031.54008100007</v>
      </c>
      <c r="G40" s="654">
        <f t="shared" si="17"/>
        <v>0.19508106327009783</v>
      </c>
      <c r="H40" s="654">
        <f t="shared" si="16"/>
        <v>0.13000812992926181</v>
      </c>
      <c r="I40" s="1043">
        <v>49537.508511999993</v>
      </c>
      <c r="J40" s="788">
        <v>540201.76990499999</v>
      </c>
      <c r="K40" s="654">
        <f t="shared" si="18"/>
        <v>0.19149389888732879</v>
      </c>
      <c r="N40" s="1508"/>
      <c r="O40" s="1508"/>
      <c r="P40" s="1508"/>
      <c r="R40" s="1508"/>
      <c r="S40" s="1508"/>
    </row>
    <row r="41" spans="1:20" ht="12.95" customHeight="1">
      <c r="A41" s="789"/>
      <c r="B41" s="790"/>
      <c r="C41" s="787" t="s">
        <v>8</v>
      </c>
      <c r="D41" s="788">
        <v>99713</v>
      </c>
      <c r="E41" s="788">
        <v>85380.261522000001</v>
      </c>
      <c r="F41" s="788">
        <v>936512.9269310002</v>
      </c>
      <c r="G41" s="654">
        <f t="shared" si="17"/>
        <v>0.29754788438423407</v>
      </c>
      <c r="H41" s="654">
        <f t="shared" si="16"/>
        <v>0.13000814005871689</v>
      </c>
      <c r="I41" s="1043">
        <v>75557.209276000009</v>
      </c>
      <c r="J41" s="788">
        <v>823386.518988</v>
      </c>
      <c r="K41" s="654">
        <f t="shared" si="18"/>
        <v>0.2920765502326822</v>
      </c>
      <c r="N41" s="1508"/>
      <c r="O41" s="1508"/>
      <c r="P41" s="1508"/>
      <c r="R41" s="1508"/>
      <c r="S41" s="1508"/>
    </row>
    <row r="42" spans="1:20" ht="12.95" customHeight="1">
      <c r="A42" s="789"/>
      <c r="B42" s="790"/>
      <c r="C42" s="787" t="s">
        <v>4</v>
      </c>
      <c r="D42" s="788">
        <v>20</v>
      </c>
      <c r="E42" s="788">
        <v>3627.0909999999999</v>
      </c>
      <c r="F42" s="788">
        <v>39874.251788000001</v>
      </c>
      <c r="G42" s="654">
        <f t="shared" si="17"/>
        <v>1.2640313279445849E-2</v>
      </c>
      <c r="H42" s="654">
        <f t="shared" si="16"/>
        <v>-0.10702725086513026</v>
      </c>
      <c r="I42" s="1043">
        <v>4061.8159999999998</v>
      </c>
      <c r="J42" s="788">
        <v>44342.134088000006</v>
      </c>
      <c r="K42" s="654">
        <f t="shared" si="18"/>
        <v>1.5701495811290479E-2</v>
      </c>
      <c r="N42" s="1508"/>
      <c r="O42" s="1508"/>
      <c r="P42" s="1508"/>
      <c r="R42" s="1508"/>
      <c r="S42" s="1508"/>
    </row>
    <row r="43" spans="1:20" ht="12.95" customHeight="1">
      <c r="A43" s="789"/>
      <c r="B43" s="1765" t="s">
        <v>37</v>
      </c>
      <c r="C43" s="1765"/>
      <c r="D43" s="791">
        <v>0</v>
      </c>
      <c r="E43" s="788">
        <v>2579.6959999999999</v>
      </c>
      <c r="F43" s="788">
        <v>28315.685700000002</v>
      </c>
      <c r="G43" s="654">
        <f t="shared" si="17"/>
        <v>8.9901702509623659E-3</v>
      </c>
      <c r="H43" s="654">
        <f t="shared" ref="H43:H44" si="19">(E43-I43)/I43</f>
        <v>-0.19893725573246562</v>
      </c>
      <c r="I43" s="1043">
        <v>3220.3419999999996</v>
      </c>
      <c r="J43" s="788">
        <v>35125.768540000005</v>
      </c>
      <c r="K43" s="654">
        <f t="shared" si="18"/>
        <v>1.2448664938028408E-2</v>
      </c>
      <c r="N43" s="1508"/>
      <c r="O43" s="1508"/>
      <c r="P43" s="1508"/>
      <c r="R43" s="1508"/>
      <c r="S43" s="1508"/>
    </row>
    <row r="44" spans="1:20" ht="12.95" customHeight="1">
      <c r="A44" s="789"/>
      <c r="B44" s="790"/>
      <c r="C44" s="648" t="s">
        <v>137</v>
      </c>
      <c r="D44" s="793">
        <f>SUM(D38:D43)</f>
        <v>110895</v>
      </c>
      <c r="E44" s="793">
        <f>SUM(E38:E43)</f>
        <v>286946.29000199999</v>
      </c>
      <c r="F44" s="793">
        <f>SUM(F38:F43)</f>
        <v>3150061.8137140004</v>
      </c>
      <c r="G44" s="633">
        <f t="shared" ref="G44" si="20">SUM(G38:G43)</f>
        <v>1</v>
      </c>
      <c r="H44" s="794">
        <f t="shared" si="19"/>
        <v>0.10922946054960291</v>
      </c>
      <c r="I44" s="1044">
        <v>258689.74834100003</v>
      </c>
      <c r="J44" s="793">
        <v>2821714.0204879995</v>
      </c>
      <c r="K44" s="633">
        <f t="shared" ref="K44" si="21">SUM(K38:K43)</f>
        <v>0.99999999999999989</v>
      </c>
      <c r="L44" s="1508"/>
      <c r="N44" s="1508"/>
      <c r="O44" s="1508"/>
      <c r="P44" s="1508"/>
      <c r="R44" s="1508"/>
      <c r="S44" s="1508"/>
    </row>
    <row r="45" spans="1:20" ht="12.95" customHeight="1">
      <c r="A45" s="789"/>
      <c r="B45" s="790"/>
      <c r="C45" s="789"/>
      <c r="D45" s="789"/>
      <c r="E45" s="789"/>
      <c r="F45" s="789"/>
      <c r="G45" s="789"/>
      <c r="H45" s="799"/>
      <c r="I45" s="1094"/>
      <c r="J45" s="1197"/>
      <c r="K45" s="789"/>
    </row>
    <row r="46" spans="1:20" ht="12.95" customHeight="1">
      <c r="A46" s="1762" t="s">
        <v>590</v>
      </c>
      <c r="B46" s="1762"/>
      <c r="C46" s="797"/>
      <c r="D46" s="785"/>
      <c r="E46" s="1768"/>
      <c r="F46" s="1768"/>
      <c r="G46" s="785"/>
      <c r="H46" s="798"/>
      <c r="I46" s="1200"/>
      <c r="J46" s="1040"/>
      <c r="K46" s="785"/>
    </row>
    <row r="47" spans="1:20" ht="12.95" customHeight="1">
      <c r="A47" s="800"/>
      <c r="B47" s="786"/>
      <c r="C47" s="787" t="s">
        <v>68</v>
      </c>
      <c r="D47" s="788">
        <v>97</v>
      </c>
      <c r="E47" s="788">
        <v>305161.83</v>
      </c>
      <c r="F47" s="788">
        <v>3341647.7531440002</v>
      </c>
      <c r="G47" s="654">
        <f>E47/$E$53</f>
        <v>0.97965422923779277</v>
      </c>
      <c r="H47" s="654">
        <f t="shared" ref="H47:H50" si="22">(E47-I47)/I47</f>
        <v>-8.0721331798941934E-2</v>
      </c>
      <c r="I47" s="1043">
        <v>331957.91499999998</v>
      </c>
      <c r="J47" s="788">
        <v>3624258.9112899997</v>
      </c>
      <c r="K47" s="654">
        <f>I47/$I$53</f>
        <v>0.96297940116279312</v>
      </c>
      <c r="L47" s="1508"/>
      <c r="M47" s="1508"/>
      <c r="N47" s="1508"/>
      <c r="O47" s="1508"/>
      <c r="P47" s="1508"/>
      <c r="Q47" s="1508"/>
      <c r="R47" s="1508"/>
      <c r="S47" s="1508"/>
      <c r="T47" s="1508"/>
    </row>
    <row r="48" spans="1:20" ht="12.95" customHeight="1">
      <c r="A48" s="787"/>
      <c r="B48" s="786"/>
      <c r="C48" s="787" t="s">
        <v>60</v>
      </c>
      <c r="D48" s="788">
        <v>119</v>
      </c>
      <c r="E48" s="788">
        <v>648.072</v>
      </c>
      <c r="F48" s="788">
        <v>6855.7090000000007</v>
      </c>
      <c r="G48" s="654">
        <f t="shared" ref="G48:G52" si="23">E48/$E$53</f>
        <v>2.0804911140118502E-3</v>
      </c>
      <c r="H48" s="654">
        <f t="shared" si="22"/>
        <v>0.1326148086915033</v>
      </c>
      <c r="I48" s="1043">
        <v>572.19100000000003</v>
      </c>
      <c r="J48" s="788">
        <v>6040.53</v>
      </c>
      <c r="K48" s="654">
        <f t="shared" ref="K48:K52" si="24">I48/$I$53</f>
        <v>1.6598735009247779E-3</v>
      </c>
      <c r="L48" s="1508"/>
      <c r="M48" s="1508"/>
      <c r="N48" s="1508"/>
      <c r="O48" s="1508"/>
      <c r="P48" s="1508"/>
      <c r="Q48" s="1508"/>
      <c r="R48" s="1508"/>
      <c r="S48" s="1508"/>
      <c r="T48" s="1508"/>
    </row>
    <row r="49" spans="1:20" ht="12.95" customHeight="1">
      <c r="A49" s="787"/>
      <c r="B49" s="790"/>
      <c r="C49" s="787" t="s">
        <v>28</v>
      </c>
      <c r="D49" s="788">
        <v>1168</v>
      </c>
      <c r="E49" s="788">
        <v>1710.9749999999999</v>
      </c>
      <c r="F49" s="788">
        <v>17979.559000000001</v>
      </c>
      <c r="G49" s="654">
        <f t="shared" si="23"/>
        <v>5.4927049522220141E-3</v>
      </c>
      <c r="H49" s="654">
        <f t="shared" si="22"/>
        <v>-8.5583378003763533E-2</v>
      </c>
      <c r="I49" s="1043">
        <v>1871.1109999999999</v>
      </c>
      <c r="J49" s="788">
        <v>19657.005000000001</v>
      </c>
      <c r="K49" s="654">
        <f t="shared" si="24"/>
        <v>5.4279210371866414E-3</v>
      </c>
      <c r="L49" s="1508"/>
      <c r="M49" s="1508"/>
      <c r="N49" s="1508"/>
      <c r="O49" s="1508"/>
      <c r="P49" s="1508"/>
      <c r="Q49" s="1508"/>
      <c r="R49" s="1508"/>
      <c r="S49" s="1508"/>
      <c r="T49" s="1508"/>
    </row>
    <row r="50" spans="1:20" ht="12.95" customHeight="1">
      <c r="A50" s="787"/>
      <c r="B50" s="790"/>
      <c r="C50" s="787" t="s">
        <v>8</v>
      </c>
      <c r="D50" s="788">
        <v>8075</v>
      </c>
      <c r="E50" s="788">
        <v>209.68899999999999</v>
      </c>
      <c r="F50" s="788">
        <v>2235.5989999999997</v>
      </c>
      <c r="G50" s="654">
        <f t="shared" si="23"/>
        <v>6.7315992853576574E-4</v>
      </c>
      <c r="H50" s="654">
        <f t="shared" si="22"/>
        <v>0.16019498052407935</v>
      </c>
      <c r="I50" s="1043">
        <v>180.73599999999999</v>
      </c>
      <c r="J50" s="788">
        <v>1929.05</v>
      </c>
      <c r="K50" s="654">
        <f t="shared" si="24"/>
        <v>5.2429852455410976E-4</v>
      </c>
      <c r="L50" s="1508"/>
      <c r="M50" s="1508"/>
      <c r="N50" s="1508"/>
      <c r="O50" s="1508"/>
      <c r="P50" s="1508"/>
      <c r="Q50" s="1508"/>
      <c r="R50" s="1508"/>
      <c r="S50" s="1508"/>
      <c r="T50" s="1508"/>
    </row>
    <row r="51" spans="1:20" ht="12.95" customHeight="1">
      <c r="A51" s="800"/>
      <c r="B51" s="790"/>
      <c r="C51" s="787" t="s">
        <v>4</v>
      </c>
      <c r="D51" s="788">
        <v>8</v>
      </c>
      <c r="E51" s="788">
        <v>581.71399999999994</v>
      </c>
      <c r="F51" s="788">
        <v>6082.3130000000001</v>
      </c>
      <c r="G51" s="654">
        <f t="shared" si="23"/>
        <v>1.8674635038950752E-3</v>
      </c>
      <c r="H51" s="654">
        <f>(E51-I51)/I51</f>
        <v>-0.18881124732085475</v>
      </c>
      <c r="I51" s="1043">
        <v>717.11300000000006</v>
      </c>
      <c r="J51" s="788">
        <v>7506.7390000000005</v>
      </c>
      <c r="K51" s="654">
        <f t="shared" si="24"/>
        <v>2.0802789031436537E-3</v>
      </c>
      <c r="L51" s="1508"/>
      <c r="M51" s="1508"/>
      <c r="N51" s="1508"/>
      <c r="O51" s="1508"/>
      <c r="P51" s="1508"/>
      <c r="Q51" s="1508"/>
      <c r="R51" s="1508"/>
      <c r="S51" s="1508"/>
      <c r="T51" s="1508"/>
    </row>
    <row r="52" spans="1:20" ht="12.95" customHeight="1">
      <c r="A52" s="787"/>
      <c r="B52" s="1765" t="s">
        <v>107</v>
      </c>
      <c r="C52" s="1765"/>
      <c r="D52" s="791">
        <v>0</v>
      </c>
      <c r="E52" s="788">
        <v>3187.247988999994</v>
      </c>
      <c r="F52" s="788">
        <v>35737.468668999936</v>
      </c>
      <c r="G52" s="654">
        <f t="shared" si="23"/>
        <v>1.0231951263542672E-2</v>
      </c>
      <c r="H52" s="654">
        <f t="shared" ref="H52" si="25">(E52-I52)/I52</f>
        <v>-0.66167166572373115</v>
      </c>
      <c r="I52" s="1043">
        <v>9420.5765999999949</v>
      </c>
      <c r="J52" s="788">
        <v>106131.23232344205</v>
      </c>
      <c r="K52" s="654">
        <f t="shared" si="24"/>
        <v>2.7328226871397892E-2</v>
      </c>
      <c r="L52" s="1508"/>
      <c r="M52" s="1508"/>
      <c r="N52" s="1508"/>
      <c r="O52" s="1508"/>
      <c r="P52" s="1508"/>
      <c r="Q52" s="1508"/>
      <c r="R52" s="1508"/>
      <c r="S52" s="1508"/>
      <c r="T52" s="1508"/>
    </row>
    <row r="53" spans="1:20" ht="12.95" customHeight="1">
      <c r="A53" s="800"/>
      <c r="B53" s="790"/>
      <c r="C53" s="648" t="s">
        <v>137</v>
      </c>
      <c r="D53" s="793">
        <f>SUM(D47:D52)</f>
        <v>9467</v>
      </c>
      <c r="E53" s="793">
        <f>SUM(E47:E52)</f>
        <v>311499.52798899997</v>
      </c>
      <c r="F53" s="793">
        <f>SUM(F47:F52)</f>
        <v>3410538.401813</v>
      </c>
      <c r="G53" s="633">
        <f t="shared" ref="G53" si="26">SUM(G47:G52)</f>
        <v>1.0000000000000002</v>
      </c>
      <c r="H53" s="794">
        <f>(E53-I53)/I53</f>
        <v>-9.6368499225752996E-2</v>
      </c>
      <c r="I53" s="1044">
        <v>344719.6425999999</v>
      </c>
      <c r="J53" s="793">
        <v>3765523.4676134414</v>
      </c>
      <c r="K53" s="633">
        <f t="shared" ref="K53" si="27">SUM(K47:K52)</f>
        <v>1.0000000000000002</v>
      </c>
      <c r="L53" s="1508"/>
      <c r="M53" s="1508"/>
      <c r="N53" s="1508"/>
      <c r="O53" s="1508"/>
      <c r="P53" s="1508"/>
      <c r="Q53" s="1508"/>
      <c r="R53" s="1508"/>
      <c r="S53" s="1508"/>
      <c r="T53" s="1508"/>
    </row>
    <row r="54" spans="1:20" ht="12.95" customHeight="1">
      <c r="A54" s="455"/>
      <c r="B54" s="455"/>
      <c r="C54" s="450"/>
      <c r="D54" s="449"/>
      <c r="E54" s="449"/>
      <c r="F54" s="449"/>
      <c r="G54" s="449"/>
      <c r="H54" s="451"/>
      <c r="I54" s="454"/>
      <c r="J54" s="453"/>
      <c r="K54" s="452"/>
      <c r="L54" s="1508"/>
      <c r="M54" s="1508"/>
      <c r="N54" s="1508"/>
      <c r="O54" s="1508"/>
      <c r="P54" s="1508"/>
      <c r="Q54" s="1508"/>
      <c r="R54" s="1508"/>
      <c r="S54" s="1508"/>
      <c r="T54" s="1508"/>
    </row>
    <row r="55" spans="1:20" ht="6" customHeight="1">
      <c r="A55" s="455"/>
      <c r="B55" s="455"/>
      <c r="C55" s="450"/>
      <c r="D55" s="449"/>
      <c r="E55" s="449"/>
      <c r="F55" s="449"/>
      <c r="G55" s="449"/>
      <c r="H55" s="456"/>
      <c r="I55" s="457"/>
      <c r="J55" s="458"/>
      <c r="K55" s="459"/>
      <c r="L55" s="1508"/>
      <c r="M55" s="1508"/>
      <c r="N55" s="1508"/>
      <c r="O55" s="1508"/>
      <c r="P55" s="1508"/>
      <c r="Q55" s="1508"/>
      <c r="R55" s="1508"/>
      <c r="S55" s="1508"/>
      <c r="T55" s="1508"/>
    </row>
    <row r="56" spans="1:20" ht="15" customHeight="1">
      <c r="A56" s="1766" t="s">
        <v>489</v>
      </c>
      <c r="B56" s="1766"/>
      <c r="C56" s="1766"/>
      <c r="D56" s="1766"/>
      <c r="E56" s="1766"/>
      <c r="F56" s="1766"/>
      <c r="G56" s="1766"/>
      <c r="H56" s="1766"/>
      <c r="I56" s="1766"/>
      <c r="J56" s="1766"/>
      <c r="K56" s="1766"/>
    </row>
    <row r="57" spans="1:20" ht="15" customHeight="1">
      <c r="A57" s="1766"/>
      <c r="B57" s="1766"/>
      <c r="C57" s="1766"/>
      <c r="D57" s="1766"/>
      <c r="E57" s="1766"/>
      <c r="F57" s="1766"/>
      <c r="G57" s="1766"/>
      <c r="H57" s="1766"/>
      <c r="I57" s="1766"/>
      <c r="J57" s="1766"/>
      <c r="K57" s="1766"/>
    </row>
    <row r="58" spans="1:20" ht="22.5" customHeight="1">
      <c r="A58" s="1766"/>
      <c r="B58" s="1766"/>
      <c r="C58" s="1766"/>
      <c r="D58" s="1766"/>
      <c r="E58" s="1766"/>
      <c r="F58" s="1766"/>
      <c r="G58" s="1766"/>
      <c r="H58" s="1766"/>
      <c r="I58" s="1766"/>
      <c r="J58" s="1766"/>
      <c r="K58" s="1766"/>
    </row>
    <row r="59" spans="1:20" ht="15" customHeight="1"/>
    <row r="60" spans="1:20" ht="15" customHeight="1"/>
    <row r="61" spans="1:20" ht="15" customHeight="1">
      <c r="A61" s="289"/>
    </row>
    <row r="62" spans="1:20" ht="15" customHeight="1">
      <c r="A62" s="289"/>
    </row>
    <row r="63" spans="1:20" ht="15" customHeight="1"/>
    <row r="64" spans="1:2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sheetData>
  <mergeCells count="20">
    <mergeCell ref="B52:C52"/>
    <mergeCell ref="A56:K58"/>
    <mergeCell ref="D6:D9"/>
    <mergeCell ref="A46:B46"/>
    <mergeCell ref="E46:F46"/>
    <mergeCell ref="A10:B10"/>
    <mergeCell ref="A19:C19"/>
    <mergeCell ref="A28:B28"/>
    <mergeCell ref="I8:J8"/>
    <mergeCell ref="B16:C16"/>
    <mergeCell ref="B25:C25"/>
    <mergeCell ref="B34:C34"/>
    <mergeCell ref="A37:B37"/>
    <mergeCell ref="H6:H9"/>
    <mergeCell ref="E8:F8"/>
    <mergeCell ref="A5:K5"/>
    <mergeCell ref="A3:K3"/>
    <mergeCell ref="I6:K7"/>
    <mergeCell ref="B6:C9"/>
    <mergeCell ref="B43:C43"/>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9"/>
  <dimension ref="A1:O46"/>
  <sheetViews>
    <sheetView showGridLines="0" zoomScaleNormal="100" zoomScaleSheetLayoutView="100" workbookViewId="0">
      <selection sqref="A1:K1"/>
    </sheetView>
  </sheetViews>
  <sheetFormatPr defaultRowHeight="11.25"/>
  <cols>
    <col min="1" max="1" width="9.5703125" style="7" customWidth="1"/>
    <col min="2" max="10" width="8.85546875" style="7" customWidth="1"/>
    <col min="11" max="11" width="9.5703125" style="7" bestFit="1" customWidth="1"/>
    <col min="12" max="12" width="9.28515625" style="7" bestFit="1" customWidth="1"/>
    <col min="13" max="13" width="11.42578125" style="7" bestFit="1" customWidth="1"/>
    <col min="14" max="252" width="9.140625" style="7"/>
    <col min="253" max="265" width="10.7109375" style="7" customWidth="1"/>
    <col min="266" max="508" width="9.140625" style="7"/>
    <col min="509" max="521" width="10.7109375" style="7" customWidth="1"/>
    <col min="522" max="764" width="9.140625" style="7"/>
    <col min="765" max="777" width="10.7109375" style="7" customWidth="1"/>
    <col min="778" max="1020" width="9.140625" style="7"/>
    <col min="1021" max="1033" width="10.7109375" style="7" customWidth="1"/>
    <col min="1034" max="1276" width="9.140625" style="7"/>
    <col min="1277" max="1289" width="10.7109375" style="7" customWidth="1"/>
    <col min="1290" max="1532" width="9.140625" style="7"/>
    <col min="1533" max="1545" width="10.7109375" style="7" customWidth="1"/>
    <col min="1546" max="1788" width="9.140625" style="7"/>
    <col min="1789" max="1801" width="10.7109375" style="7" customWidth="1"/>
    <col min="1802" max="2044" width="9.140625" style="7"/>
    <col min="2045" max="2057" width="10.7109375" style="7" customWidth="1"/>
    <col min="2058" max="2300" width="9.140625" style="7"/>
    <col min="2301" max="2313" width="10.7109375" style="7" customWidth="1"/>
    <col min="2314" max="2556" width="9.140625" style="7"/>
    <col min="2557" max="2569" width="10.7109375" style="7" customWidth="1"/>
    <col min="2570" max="2812" width="9.140625" style="7"/>
    <col min="2813" max="2825" width="10.7109375" style="7" customWidth="1"/>
    <col min="2826" max="3068" width="9.140625" style="7"/>
    <col min="3069" max="3081" width="10.7109375" style="7" customWidth="1"/>
    <col min="3082" max="3324" width="9.140625" style="7"/>
    <col min="3325" max="3337" width="10.7109375" style="7" customWidth="1"/>
    <col min="3338" max="3580" width="9.140625" style="7"/>
    <col min="3581" max="3593" width="10.7109375" style="7" customWidth="1"/>
    <col min="3594" max="3836" width="9.140625" style="7"/>
    <col min="3837" max="3849" width="10.7109375" style="7" customWidth="1"/>
    <col min="3850" max="4092" width="9.140625" style="7"/>
    <col min="4093" max="4105" width="10.7109375" style="7" customWidth="1"/>
    <col min="4106" max="4348" width="9.140625" style="7"/>
    <col min="4349" max="4361" width="10.7109375" style="7" customWidth="1"/>
    <col min="4362" max="4604" width="9.140625" style="7"/>
    <col min="4605" max="4617" width="10.7109375" style="7" customWidth="1"/>
    <col min="4618" max="4860" width="9.140625" style="7"/>
    <col min="4861" max="4873" width="10.7109375" style="7" customWidth="1"/>
    <col min="4874" max="5116" width="9.140625" style="7"/>
    <col min="5117" max="5129" width="10.7109375" style="7" customWidth="1"/>
    <col min="5130" max="5372" width="9.140625" style="7"/>
    <col min="5373" max="5385" width="10.7109375" style="7" customWidth="1"/>
    <col min="5386" max="5628" width="9.140625" style="7"/>
    <col min="5629" max="5641" width="10.7109375" style="7" customWidth="1"/>
    <col min="5642" max="5884" width="9.140625" style="7"/>
    <col min="5885" max="5897" width="10.7109375" style="7" customWidth="1"/>
    <col min="5898" max="6140" width="9.140625" style="7"/>
    <col min="6141" max="6153" width="10.7109375" style="7" customWidth="1"/>
    <col min="6154" max="6396" width="9.140625" style="7"/>
    <col min="6397" max="6409" width="10.7109375" style="7" customWidth="1"/>
    <col min="6410" max="6652" width="9.140625" style="7"/>
    <col min="6653" max="6665" width="10.7109375" style="7" customWidth="1"/>
    <col min="6666" max="6908" width="9.140625" style="7"/>
    <col min="6909" max="6921" width="10.7109375" style="7" customWidth="1"/>
    <col min="6922" max="7164" width="9.140625" style="7"/>
    <col min="7165" max="7177" width="10.7109375" style="7" customWidth="1"/>
    <col min="7178" max="7420" width="9.140625" style="7"/>
    <col min="7421" max="7433" width="10.7109375" style="7" customWidth="1"/>
    <col min="7434" max="7676" width="9.140625" style="7"/>
    <col min="7677" max="7689" width="10.7109375" style="7" customWidth="1"/>
    <col min="7690" max="7932" width="9.140625" style="7"/>
    <col min="7933" max="7945" width="10.7109375" style="7" customWidth="1"/>
    <col min="7946" max="8188" width="9.140625" style="7"/>
    <col min="8189" max="8201" width="10.7109375" style="7" customWidth="1"/>
    <col min="8202" max="8444" width="9.140625" style="7"/>
    <col min="8445" max="8457" width="10.7109375" style="7" customWidth="1"/>
    <col min="8458" max="8700" width="9.140625" style="7"/>
    <col min="8701" max="8713" width="10.7109375" style="7" customWidth="1"/>
    <col min="8714" max="8956" width="9.140625" style="7"/>
    <col min="8957" max="8969" width="10.7109375" style="7" customWidth="1"/>
    <col min="8970" max="9212" width="9.140625" style="7"/>
    <col min="9213" max="9225" width="10.7109375" style="7" customWidth="1"/>
    <col min="9226" max="9468" width="9.140625" style="7"/>
    <col min="9469" max="9481" width="10.7109375" style="7" customWidth="1"/>
    <col min="9482" max="9724" width="9.140625" style="7"/>
    <col min="9725" max="9737" width="10.7109375" style="7" customWidth="1"/>
    <col min="9738" max="9980" width="9.140625" style="7"/>
    <col min="9981" max="9993" width="10.7109375" style="7" customWidth="1"/>
    <col min="9994" max="10236" width="9.140625" style="7"/>
    <col min="10237" max="10249" width="10.7109375" style="7" customWidth="1"/>
    <col min="10250" max="10492" width="9.140625" style="7"/>
    <col min="10493" max="10505" width="10.7109375" style="7" customWidth="1"/>
    <col min="10506" max="10748" width="9.140625" style="7"/>
    <col min="10749" max="10761" width="10.7109375" style="7" customWidth="1"/>
    <col min="10762" max="11004" width="9.140625" style="7"/>
    <col min="11005" max="11017" width="10.7109375" style="7" customWidth="1"/>
    <col min="11018" max="11260" width="9.140625" style="7"/>
    <col min="11261" max="11273" width="10.7109375" style="7" customWidth="1"/>
    <col min="11274" max="11516" width="9.140625" style="7"/>
    <col min="11517" max="11529" width="10.7109375" style="7" customWidth="1"/>
    <col min="11530" max="11772" width="9.140625" style="7"/>
    <col min="11773" max="11785" width="10.7109375" style="7" customWidth="1"/>
    <col min="11786" max="12028" width="9.140625" style="7"/>
    <col min="12029" max="12041" width="10.7109375" style="7" customWidth="1"/>
    <col min="12042" max="12284" width="9.140625" style="7"/>
    <col min="12285" max="12297" width="10.7109375" style="7" customWidth="1"/>
    <col min="12298" max="12540" width="9.140625" style="7"/>
    <col min="12541" max="12553" width="10.7109375" style="7" customWidth="1"/>
    <col min="12554" max="12796" width="9.140625" style="7"/>
    <col min="12797" max="12809" width="10.7109375" style="7" customWidth="1"/>
    <col min="12810" max="13052" width="9.140625" style="7"/>
    <col min="13053" max="13065" width="10.7109375" style="7" customWidth="1"/>
    <col min="13066" max="13308" width="9.140625" style="7"/>
    <col min="13309" max="13321" width="10.7109375" style="7" customWidth="1"/>
    <col min="13322" max="13564" width="9.140625" style="7"/>
    <col min="13565" max="13577" width="10.7109375" style="7" customWidth="1"/>
    <col min="13578" max="13820" width="9.140625" style="7"/>
    <col min="13821" max="13833" width="10.7109375" style="7" customWidth="1"/>
    <col min="13834" max="14076" width="9.140625" style="7"/>
    <col min="14077" max="14089" width="10.7109375" style="7" customWidth="1"/>
    <col min="14090" max="14332" width="9.140625" style="7"/>
    <col min="14333" max="14345" width="10.7109375" style="7" customWidth="1"/>
    <col min="14346" max="14588" width="9.140625" style="7"/>
    <col min="14589" max="14601" width="10.7109375" style="7" customWidth="1"/>
    <col min="14602" max="14844" width="9.140625" style="7"/>
    <col min="14845" max="14857" width="10.7109375" style="7" customWidth="1"/>
    <col min="14858" max="15100" width="9.140625" style="7"/>
    <col min="15101" max="15113" width="10.7109375" style="7" customWidth="1"/>
    <col min="15114" max="15356" width="9.140625" style="7"/>
    <col min="15357" max="15369" width="10.7109375" style="7" customWidth="1"/>
    <col min="15370" max="15612" width="9.140625" style="7"/>
    <col min="15613" max="15625" width="10.7109375" style="7" customWidth="1"/>
    <col min="15626" max="15868" width="9.140625" style="7"/>
    <col min="15869" max="15881" width="10.7109375" style="7" customWidth="1"/>
    <col min="15882" max="16124" width="9.140625" style="7"/>
    <col min="16125" max="16137" width="10.7109375" style="7" customWidth="1"/>
    <col min="16138" max="16384" width="9.140625" style="7"/>
  </cols>
  <sheetData>
    <row r="1" spans="1:15" ht="36" customHeight="1">
      <c r="A1" s="1774" t="s">
        <v>426</v>
      </c>
      <c r="B1" s="1774"/>
      <c r="C1" s="1774"/>
      <c r="D1" s="1774"/>
      <c r="E1" s="1774"/>
      <c r="F1" s="1774"/>
      <c r="G1" s="1774"/>
      <c r="H1" s="1774"/>
      <c r="I1" s="1774"/>
      <c r="J1" s="1774"/>
      <c r="K1" s="1774"/>
    </row>
    <row r="2" spans="1:15" ht="5.0999999999999996" customHeight="1">
      <c r="A2" s="1777"/>
      <c r="B2" s="1777"/>
      <c r="C2" s="1777"/>
      <c r="D2" s="1777"/>
      <c r="E2" s="1777"/>
      <c r="F2" s="1777"/>
      <c r="G2" s="1777"/>
      <c r="H2" s="1777"/>
      <c r="I2" s="1777"/>
      <c r="J2" s="445"/>
      <c r="K2" s="444"/>
    </row>
    <row r="3" spans="1:15" ht="20.100000000000001" customHeight="1">
      <c r="A3" s="1775">
        <v>2022</v>
      </c>
      <c r="B3" s="1775"/>
      <c r="C3" s="1775"/>
      <c r="D3" s="1775"/>
      <c r="E3" s="1775"/>
      <c r="F3" s="1775"/>
      <c r="G3" s="1775"/>
      <c r="H3" s="1775"/>
      <c r="I3" s="1775"/>
      <c r="J3" s="1775"/>
      <c r="K3" s="1775"/>
    </row>
    <row r="4" spans="1:15" ht="20.100000000000001" customHeight="1">
      <c r="A4" s="1241" t="str">
        <f>'6.1'!A6</f>
        <v>Období</v>
      </c>
      <c r="B4" s="1550" t="s">
        <v>236</v>
      </c>
      <c r="C4" s="1551"/>
      <c r="D4" s="1551"/>
      <c r="E4" s="1551"/>
      <c r="F4" s="1573"/>
      <c r="G4" s="1551" t="s">
        <v>142</v>
      </c>
      <c r="H4" s="1551"/>
      <c r="I4" s="1551"/>
      <c r="J4" s="1551"/>
      <c r="K4" s="1551"/>
    </row>
    <row r="5" spans="1:15" ht="67.5" customHeight="1">
      <c r="A5" s="1242">
        <v>2025</v>
      </c>
      <c r="B5" s="1013" t="s">
        <v>537</v>
      </c>
      <c r="C5" s="480" t="s">
        <v>225</v>
      </c>
      <c r="D5" s="480" t="s">
        <v>536</v>
      </c>
      <c r="E5" s="480" t="s">
        <v>591</v>
      </c>
      <c r="F5" s="1014" t="s">
        <v>226</v>
      </c>
      <c r="G5" s="1013" t="s">
        <v>537</v>
      </c>
      <c r="H5" s="480" t="s">
        <v>225</v>
      </c>
      <c r="I5" s="480" t="s">
        <v>536</v>
      </c>
      <c r="J5" s="480" t="s">
        <v>591</v>
      </c>
      <c r="K5" s="480" t="s">
        <v>226</v>
      </c>
    </row>
    <row r="6" spans="1:15" ht="12.95" customHeight="1">
      <c r="A6" s="614" t="str">
        <f>'6.1'!A9</f>
        <v>leden</v>
      </c>
      <c r="B6" s="1026">
        <v>121014.50490460399</v>
      </c>
      <c r="C6" s="711">
        <v>839935.16501365206</v>
      </c>
      <c r="D6" s="738">
        <v>41244.190001000003</v>
      </c>
      <c r="E6" s="738">
        <v>41929.285950000005</v>
      </c>
      <c r="F6" s="1031">
        <v>1044123.1458692561</v>
      </c>
      <c r="G6" s="738">
        <v>1319398.3617030489</v>
      </c>
      <c r="H6" s="738">
        <v>9128071.6472999994</v>
      </c>
      <c r="I6" s="738">
        <v>449486.29685500002</v>
      </c>
      <c r="J6" s="738">
        <v>456802.89414699998</v>
      </c>
      <c r="K6" s="759">
        <v>11353759.200005049</v>
      </c>
      <c r="L6" s="282"/>
      <c r="M6" s="19"/>
      <c r="N6" s="19"/>
      <c r="O6" s="27"/>
    </row>
    <row r="7" spans="1:15" ht="12.95" customHeight="1">
      <c r="A7" s="614" t="str">
        <f>'6.1'!A10</f>
        <v>únor</v>
      </c>
      <c r="B7" s="1026">
        <v>111187.657306514</v>
      </c>
      <c r="C7" s="738">
        <v>772580.60641547001</v>
      </c>
      <c r="D7" s="738">
        <v>37705.031000000003</v>
      </c>
      <c r="E7" s="738">
        <v>40464.472119999991</v>
      </c>
      <c r="F7" s="1031">
        <v>961937.76684198389</v>
      </c>
      <c r="G7" s="738">
        <v>1210666.0906788108</v>
      </c>
      <c r="H7" s="738">
        <v>8377379.330430001</v>
      </c>
      <c r="I7" s="738">
        <v>410008.61575699999</v>
      </c>
      <c r="J7" s="738">
        <v>441570.57712799998</v>
      </c>
      <c r="K7" s="759">
        <v>10439624.613993812</v>
      </c>
      <c r="L7" s="26"/>
      <c r="M7" s="19"/>
      <c r="N7" s="19"/>
      <c r="O7" s="27"/>
    </row>
    <row r="8" spans="1:15" ht="12.95" customHeight="1">
      <c r="A8" s="614" t="str">
        <f>'6.1'!A11</f>
        <v>březen</v>
      </c>
      <c r="B8" s="1026">
        <v>82184.998163252996</v>
      </c>
      <c r="C8" s="738">
        <v>600997.76266341493</v>
      </c>
      <c r="D8" s="738">
        <v>29971.272999000001</v>
      </c>
      <c r="E8" s="738">
        <v>37841.401009999994</v>
      </c>
      <c r="F8" s="1031">
        <v>750995.43483566795</v>
      </c>
      <c r="G8" s="738">
        <v>899307.62059006898</v>
      </c>
      <c r="H8" s="738">
        <v>6549657.5211099992</v>
      </c>
      <c r="I8" s="738">
        <v>328374.59953800001</v>
      </c>
      <c r="J8" s="738">
        <v>414264.41893400002</v>
      </c>
      <c r="K8" s="759">
        <v>8191604.1601720685</v>
      </c>
      <c r="L8" s="285"/>
      <c r="M8" s="19"/>
      <c r="N8" s="19"/>
      <c r="O8" s="27"/>
    </row>
    <row r="9" spans="1:15" ht="12.95" customHeight="1">
      <c r="A9" s="611" t="str">
        <f>'6.1'!A12</f>
        <v>duben</v>
      </c>
      <c r="B9" s="1025">
        <v>47676.063473109993</v>
      </c>
      <c r="C9" s="740">
        <v>394282.71264928294</v>
      </c>
      <c r="D9" s="740">
        <v>19917.503999999997</v>
      </c>
      <c r="E9" s="740">
        <v>41021.904009999998</v>
      </c>
      <c r="F9" s="1032">
        <v>502898.18413239293</v>
      </c>
      <c r="G9" s="740">
        <v>522248.45215999498</v>
      </c>
      <c r="H9" s="740">
        <v>4319374.5014999993</v>
      </c>
      <c r="I9" s="740">
        <v>218776.37962699996</v>
      </c>
      <c r="J9" s="740">
        <v>448918.38632499997</v>
      </c>
      <c r="K9" s="760">
        <v>5509317.719611994</v>
      </c>
      <c r="L9" s="26"/>
      <c r="M9" s="19"/>
      <c r="N9" s="19"/>
      <c r="O9" s="27"/>
    </row>
    <row r="10" spans="1:15" ht="12.95" customHeight="1">
      <c r="A10" s="614" t="str">
        <f>'6.1'!A13</f>
        <v>květen</v>
      </c>
      <c r="B10" s="1026">
        <v>35214.873700308999</v>
      </c>
      <c r="C10" s="738">
        <v>328063.92360386596</v>
      </c>
      <c r="D10" s="738">
        <v>16147.642</v>
      </c>
      <c r="E10" s="738">
        <v>35217.449009999997</v>
      </c>
      <c r="F10" s="1031">
        <v>414643.88831417495</v>
      </c>
      <c r="G10" s="738">
        <v>385969.22619399201</v>
      </c>
      <c r="H10" s="738">
        <v>3600699.9432600001</v>
      </c>
      <c r="I10" s="738">
        <v>177907.95695999998</v>
      </c>
      <c r="J10" s="738">
        <v>386155.47469199996</v>
      </c>
      <c r="K10" s="759">
        <v>4550732.6011059918</v>
      </c>
      <c r="L10" s="26"/>
      <c r="M10" s="19"/>
      <c r="N10" s="19"/>
      <c r="O10" s="27"/>
    </row>
    <row r="11" spans="1:15" ht="12.95" customHeight="1">
      <c r="A11" s="617" t="str">
        <f>'6.1'!A14</f>
        <v>červen</v>
      </c>
      <c r="B11" s="1027">
        <v>19753.05161626</v>
      </c>
      <c r="C11" s="742">
        <v>244079.448667708</v>
      </c>
      <c r="D11" s="742">
        <v>10629.701000000003</v>
      </c>
      <c r="E11" s="742">
        <v>24947.001100000001</v>
      </c>
      <c r="F11" s="1033">
        <v>299409.20238396799</v>
      </c>
      <c r="G11" s="742">
        <v>216060.36682600103</v>
      </c>
      <c r="H11" s="742">
        <v>2673884.4112299997</v>
      </c>
      <c r="I11" s="742">
        <v>116537.94613400001</v>
      </c>
      <c r="J11" s="742">
        <v>272628.45528399991</v>
      </c>
      <c r="K11" s="761">
        <v>3279111.1794740008</v>
      </c>
      <c r="L11" s="26"/>
      <c r="M11" s="19"/>
      <c r="N11" s="19"/>
      <c r="O11" s="27"/>
    </row>
    <row r="12" spans="1:15" ht="12.95" customHeight="1">
      <c r="A12" s="614" t="str">
        <f>'6.1'!A15</f>
        <v>červenec</v>
      </c>
      <c r="B12" s="1026">
        <v>18171.521880729</v>
      </c>
      <c r="C12" s="738">
        <v>231294.20180670902</v>
      </c>
      <c r="D12" s="738">
        <v>10883.341001000001</v>
      </c>
      <c r="E12" s="738">
        <v>34545.983</v>
      </c>
      <c r="F12" s="1031">
        <v>294895.04768843803</v>
      </c>
      <c r="G12" s="738">
        <v>199196.299529004</v>
      </c>
      <c r="H12" s="738">
        <v>2541158.1353500001</v>
      </c>
      <c r="I12" s="738">
        <v>119752.166843</v>
      </c>
      <c r="J12" s="738">
        <v>379851.60173200001</v>
      </c>
      <c r="K12" s="759">
        <v>3239958.2034540037</v>
      </c>
      <c r="L12" s="26"/>
      <c r="M12" s="19"/>
      <c r="N12" s="19"/>
      <c r="O12" s="27"/>
    </row>
    <row r="13" spans="1:15" ht="12.95" customHeight="1">
      <c r="A13" s="614" t="str">
        <f>'6.1'!A16</f>
        <v>srpen</v>
      </c>
      <c r="B13" s="1026">
        <v>18339.85515444</v>
      </c>
      <c r="C13" s="738">
        <v>226198.08793594799</v>
      </c>
      <c r="D13" s="738">
        <v>12372.052999000001</v>
      </c>
      <c r="E13" s="738">
        <v>11507.159199000003</v>
      </c>
      <c r="F13" s="1031">
        <v>268417.15528838802</v>
      </c>
      <c r="G13" s="738">
        <v>202332.16865399698</v>
      </c>
      <c r="H13" s="738">
        <v>2492161.0205000001</v>
      </c>
      <c r="I13" s="738">
        <v>136546.44790200001</v>
      </c>
      <c r="J13" s="738">
        <v>127074.866697</v>
      </c>
      <c r="K13" s="759">
        <v>2958114.5037529971</v>
      </c>
      <c r="L13" s="26"/>
      <c r="M13" s="19"/>
      <c r="N13" s="19"/>
      <c r="O13" s="27"/>
    </row>
    <row r="14" spans="1:15" ht="12.95" customHeight="1">
      <c r="A14" s="614" t="str">
        <f>'6.1'!A17</f>
        <v>září</v>
      </c>
      <c r="B14" s="1026">
        <v>24769.312184121001</v>
      </c>
      <c r="C14" s="738">
        <v>280772.28653695399</v>
      </c>
      <c r="D14" s="738">
        <v>13275.040999999999</v>
      </c>
      <c r="E14" s="738">
        <v>1448.6958999999993</v>
      </c>
      <c r="F14" s="1031">
        <v>320265.33562107501</v>
      </c>
      <c r="G14" s="738">
        <v>274244.780351008</v>
      </c>
      <c r="H14" s="738">
        <v>3104171.1663500001</v>
      </c>
      <c r="I14" s="738">
        <v>146854.83670899997</v>
      </c>
      <c r="J14" s="738">
        <v>15918.27927299998</v>
      </c>
      <c r="K14" s="759">
        <v>3541189.0626830081</v>
      </c>
      <c r="L14" s="26"/>
      <c r="M14" s="19"/>
      <c r="N14" s="19"/>
      <c r="O14" s="27"/>
    </row>
    <row r="15" spans="1:15" ht="12.95" customHeight="1">
      <c r="A15" s="611" t="str">
        <f>'6.1'!A18</f>
        <v>říjen</v>
      </c>
      <c r="B15" s="1025">
        <v>61319.272530718008</v>
      </c>
      <c r="C15" s="740">
        <v>516789.69405630202</v>
      </c>
      <c r="D15" s="740">
        <v>24900.195000000003</v>
      </c>
      <c r="E15" s="740">
        <v>2480.5563000000002</v>
      </c>
      <c r="F15" s="1032">
        <v>605489.71788702009</v>
      </c>
      <c r="G15" s="740">
        <v>678915.37260015297</v>
      </c>
      <c r="H15" s="740">
        <v>5709940.3448299998</v>
      </c>
      <c r="I15" s="740">
        <v>276110.35694299999</v>
      </c>
      <c r="J15" s="740">
        <v>27021.907901999981</v>
      </c>
      <c r="K15" s="760">
        <v>6691987.9822751526</v>
      </c>
      <c r="L15" s="26"/>
      <c r="M15" s="19"/>
      <c r="N15" s="19"/>
      <c r="O15" s="27"/>
    </row>
    <row r="16" spans="1:15" ht="12.95" customHeight="1">
      <c r="A16" s="614" t="str">
        <f>'6.1'!A19</f>
        <v>listopad</v>
      </c>
      <c r="B16" s="1026">
        <v>94457.477201782996</v>
      </c>
      <c r="C16" s="738">
        <v>675494.74195459008</v>
      </c>
      <c r="D16" s="738">
        <v>33463.383000999995</v>
      </c>
      <c r="E16" s="738">
        <v>2655.0845809999978</v>
      </c>
      <c r="F16" s="1031">
        <v>806070.68673837313</v>
      </c>
      <c r="G16" s="738">
        <v>1041252.0645150681</v>
      </c>
      <c r="H16" s="738">
        <v>7436145.2989100004</v>
      </c>
      <c r="I16" s="738">
        <v>368836.12430000002</v>
      </c>
      <c r="J16" s="738">
        <v>29042.291389999984</v>
      </c>
      <c r="K16" s="759">
        <v>8875275.7791150678</v>
      </c>
      <c r="L16" s="26"/>
      <c r="M16" s="19"/>
      <c r="N16" s="19"/>
      <c r="O16" s="27"/>
    </row>
    <row r="17" spans="1:15" ht="12.95" customHeight="1">
      <c r="A17" s="617" t="str">
        <f>'6.1'!A20</f>
        <v>prosinec</v>
      </c>
      <c r="B17" s="1027">
        <v>111882.775396571</v>
      </c>
      <c r="C17" s="742">
        <v>752683.77542020404</v>
      </c>
      <c r="D17" s="742">
        <v>36436.936001000002</v>
      </c>
      <c r="E17" s="742">
        <v>37440.535809000001</v>
      </c>
      <c r="F17" s="1033">
        <v>938444.02262677508</v>
      </c>
      <c r="G17" s="742">
        <v>1230711.0885388509</v>
      </c>
      <c r="H17" s="742">
        <v>8262379.30485</v>
      </c>
      <c r="I17" s="742">
        <v>400870.08614600002</v>
      </c>
      <c r="J17" s="742">
        <v>411289.2483090001</v>
      </c>
      <c r="K17" s="761">
        <v>10305249.727843851</v>
      </c>
      <c r="L17" s="26"/>
      <c r="M17" s="19"/>
      <c r="N17" s="19"/>
      <c r="O17" s="27"/>
    </row>
    <row r="18" spans="1:15" ht="12.95" customHeight="1">
      <c r="A18" s="611" t="str">
        <f>'6.1'!A21</f>
        <v>I. čtvrtletí</v>
      </c>
      <c r="B18" s="1025">
        <f>SUM(B6:B8)</f>
        <v>314387.16037437099</v>
      </c>
      <c r="C18" s="708">
        <f>SUM(C6:C8)</f>
        <v>2213513.5340925371</v>
      </c>
      <c r="D18" s="708">
        <f t="shared" ref="D18:J18" si="0">SUM(D6:D8)</f>
        <v>108920.49400000001</v>
      </c>
      <c r="E18" s="708">
        <f t="shared" si="0"/>
        <v>120235.15907999998</v>
      </c>
      <c r="F18" s="1034">
        <f t="shared" si="0"/>
        <v>2757056.3475469081</v>
      </c>
      <c r="G18" s="708">
        <f t="shared" si="0"/>
        <v>3429372.0729719284</v>
      </c>
      <c r="H18" s="708">
        <f t="shared" si="0"/>
        <v>24055108.498839997</v>
      </c>
      <c r="I18" s="708">
        <f t="shared" si="0"/>
        <v>1187869.5121500001</v>
      </c>
      <c r="J18" s="708">
        <f t="shared" si="0"/>
        <v>1312637.8902089999</v>
      </c>
      <c r="K18" s="762">
        <f>SUM(K6:K8)</f>
        <v>29984987.974170931</v>
      </c>
      <c r="M18" s="19"/>
      <c r="N18" s="19"/>
    </row>
    <row r="19" spans="1:15" ht="12.95" customHeight="1">
      <c r="A19" s="614" t="str">
        <f>'6.1'!A22</f>
        <v>II. čtvrtletí</v>
      </c>
      <c r="B19" s="1026">
        <f>SUM(B9:B11)</f>
        <v>102643.98878967899</v>
      </c>
      <c r="C19" s="711">
        <f>SUM(C9:C11)</f>
        <v>966426.08492085687</v>
      </c>
      <c r="D19" s="711">
        <f t="shared" ref="D19:J19" si="1">SUM(D9:D11)</f>
        <v>46694.846999999994</v>
      </c>
      <c r="E19" s="711">
        <f t="shared" si="1"/>
        <v>101186.35412</v>
      </c>
      <c r="F19" s="1035">
        <f t="shared" si="1"/>
        <v>1216951.274830536</v>
      </c>
      <c r="G19" s="711">
        <f t="shared" si="1"/>
        <v>1124278.045179988</v>
      </c>
      <c r="H19" s="711">
        <f t="shared" si="1"/>
        <v>10593958.85599</v>
      </c>
      <c r="I19" s="711">
        <f t="shared" si="1"/>
        <v>513222.28272099997</v>
      </c>
      <c r="J19" s="711">
        <f t="shared" si="1"/>
        <v>1107702.3163009998</v>
      </c>
      <c r="K19" s="763">
        <f>SUM(K9:K11)</f>
        <v>13339161.500191987</v>
      </c>
      <c r="M19" s="19"/>
      <c r="N19" s="19"/>
    </row>
    <row r="20" spans="1:15" ht="12.95" customHeight="1">
      <c r="A20" s="614" t="str">
        <f>'6.1'!A23</f>
        <v>III. čtvrtletí</v>
      </c>
      <c r="B20" s="1026">
        <f>SUM(B12:B14)</f>
        <v>61280.689219290005</v>
      </c>
      <c r="C20" s="711">
        <f>SUM(C12:C14)</f>
        <v>738264.57627961098</v>
      </c>
      <c r="D20" s="711">
        <f t="shared" ref="D20:J20" si="2">SUM(D12:D14)</f>
        <v>36530.434999999998</v>
      </c>
      <c r="E20" s="711">
        <f t="shared" si="2"/>
        <v>47501.838099000001</v>
      </c>
      <c r="F20" s="1035">
        <f t="shared" si="2"/>
        <v>883577.53859790112</v>
      </c>
      <c r="G20" s="711">
        <f t="shared" si="2"/>
        <v>675773.24853400898</v>
      </c>
      <c r="H20" s="711">
        <f t="shared" si="2"/>
        <v>8137490.3222000003</v>
      </c>
      <c r="I20" s="711">
        <f t="shared" si="2"/>
        <v>403153.45145399997</v>
      </c>
      <c r="J20" s="711">
        <f t="shared" si="2"/>
        <v>522844.74770199996</v>
      </c>
      <c r="K20" s="763">
        <f>SUM(K12:K14)</f>
        <v>9739261.7698900085</v>
      </c>
      <c r="M20" s="19"/>
      <c r="N20" s="19"/>
    </row>
    <row r="21" spans="1:15" ht="12.95" customHeight="1">
      <c r="A21" s="617" t="str">
        <f>'6.1'!A24</f>
        <v>IV. čtvrtletí</v>
      </c>
      <c r="B21" s="1027">
        <f>SUM(B15:B17)</f>
        <v>267659.52512907202</v>
      </c>
      <c r="C21" s="714">
        <f>SUM(C15:C17)</f>
        <v>1944968.2114310961</v>
      </c>
      <c r="D21" s="714">
        <f t="shared" ref="D21:J21" si="3">SUM(D15:D17)</f>
        <v>94800.514002000011</v>
      </c>
      <c r="E21" s="714">
        <f t="shared" si="3"/>
        <v>42576.17669</v>
      </c>
      <c r="F21" s="1036">
        <f t="shared" si="3"/>
        <v>2350004.4272521683</v>
      </c>
      <c r="G21" s="714">
        <f t="shared" si="3"/>
        <v>2950878.5256540719</v>
      </c>
      <c r="H21" s="714">
        <f t="shared" si="3"/>
        <v>21408464.948589999</v>
      </c>
      <c r="I21" s="714">
        <f t="shared" si="3"/>
        <v>1045816.567389</v>
      </c>
      <c r="J21" s="714">
        <f t="shared" si="3"/>
        <v>467353.44760100008</v>
      </c>
      <c r="K21" s="764">
        <f>SUM(K15:K17)</f>
        <v>25872513.489234071</v>
      </c>
      <c r="M21" s="19"/>
      <c r="N21" s="19"/>
    </row>
    <row r="22" spans="1:15" ht="12.95" customHeight="1">
      <c r="A22" s="614" t="str">
        <f>'6.1'!A25</f>
        <v>I. pololetí</v>
      </c>
      <c r="B22" s="1026">
        <f>SUM(B6:B11)</f>
        <v>417031.14916405</v>
      </c>
      <c r="C22" s="711">
        <f>SUM(C6:C11)</f>
        <v>3179939.6190133938</v>
      </c>
      <c r="D22" s="711">
        <f t="shared" ref="D22:J22" si="4">SUM(D6:D11)</f>
        <v>155615.34100000001</v>
      </c>
      <c r="E22" s="711">
        <f t="shared" si="4"/>
        <v>221421.51319999999</v>
      </c>
      <c r="F22" s="1035">
        <f t="shared" si="4"/>
        <v>3974007.6223774441</v>
      </c>
      <c r="G22" s="711">
        <f t="shared" si="4"/>
        <v>4553650.1181519162</v>
      </c>
      <c r="H22" s="711">
        <f t="shared" si="4"/>
        <v>34649067.354829997</v>
      </c>
      <c r="I22" s="711">
        <f t="shared" si="4"/>
        <v>1701091.7948710001</v>
      </c>
      <c r="J22" s="711">
        <f t="shared" si="4"/>
        <v>2420340.2065099999</v>
      </c>
      <c r="K22" s="763">
        <f>SUM(K6:K11)</f>
        <v>43324149.474362917</v>
      </c>
      <c r="M22" s="19"/>
      <c r="N22" s="19"/>
    </row>
    <row r="23" spans="1:15" ht="12.95" customHeight="1">
      <c r="A23" s="614" t="str">
        <f>'6.1'!A26</f>
        <v>II. pololetí</v>
      </c>
      <c r="B23" s="1026">
        <f>SUM(B12:B17)</f>
        <v>328940.21434836206</v>
      </c>
      <c r="C23" s="711">
        <f>SUM(C12:C17)</f>
        <v>2683232.7877107067</v>
      </c>
      <c r="D23" s="711">
        <f t="shared" ref="D23:J23" si="5">SUM(D12:D17)</f>
        <v>131330.94900200001</v>
      </c>
      <c r="E23" s="711">
        <f t="shared" si="5"/>
        <v>90078.014788999993</v>
      </c>
      <c r="F23" s="1035">
        <f t="shared" si="5"/>
        <v>3233581.9658500692</v>
      </c>
      <c r="G23" s="711">
        <f t="shared" si="5"/>
        <v>3626651.7741880808</v>
      </c>
      <c r="H23" s="711">
        <f t="shared" si="5"/>
        <v>29545955.27079</v>
      </c>
      <c r="I23" s="711">
        <f t="shared" si="5"/>
        <v>1448970.0188430001</v>
      </c>
      <c r="J23" s="711">
        <f t="shared" si="5"/>
        <v>990198.19530300004</v>
      </c>
      <c r="K23" s="763">
        <f>SUM(K12:K17)</f>
        <v>35611775.259124078</v>
      </c>
      <c r="M23" s="19"/>
      <c r="N23" s="19"/>
    </row>
    <row r="24" spans="1:15" ht="12.95" customHeight="1">
      <c r="A24" s="609" t="str">
        <f>'6.1'!A27</f>
        <v>rok</v>
      </c>
      <c r="B24" s="1028">
        <f>SUM(B6:B17)</f>
        <v>745971.36351241206</v>
      </c>
      <c r="C24" s="717">
        <f>SUM(C6:C17)</f>
        <v>5863172.4067241009</v>
      </c>
      <c r="D24" s="717">
        <f t="shared" ref="D24:J24" si="6">SUM(D6:D17)</f>
        <v>286946.29000199999</v>
      </c>
      <c r="E24" s="717">
        <f t="shared" si="6"/>
        <v>311499.52798899997</v>
      </c>
      <c r="F24" s="1038">
        <f t="shared" si="6"/>
        <v>7207589.5882275123</v>
      </c>
      <c r="G24" s="717">
        <f t="shared" si="6"/>
        <v>8180301.892339997</v>
      </c>
      <c r="H24" s="717">
        <f t="shared" si="6"/>
        <v>64195022.625619993</v>
      </c>
      <c r="I24" s="717">
        <f t="shared" si="6"/>
        <v>3150061.8137140004</v>
      </c>
      <c r="J24" s="717">
        <f t="shared" si="6"/>
        <v>3410538.4018129995</v>
      </c>
      <c r="K24" s="1130">
        <f>SUM(K6:K17)</f>
        <v>78935924.733486995</v>
      </c>
      <c r="M24" s="19"/>
      <c r="N24" s="19"/>
    </row>
    <row r="25" spans="1:15" ht="15.95" customHeight="1"/>
    <row r="26" spans="1:15" ht="15.95" customHeight="1">
      <c r="A26" s="1643" t="s">
        <v>548</v>
      </c>
      <c r="B26" s="1643"/>
      <c r="C26" s="1643"/>
      <c r="D26" s="1643"/>
      <c r="E26" s="1643"/>
      <c r="F26" s="300"/>
      <c r="G26" s="1643" t="s">
        <v>549</v>
      </c>
      <c r="H26" s="1643"/>
      <c r="I26" s="1643"/>
      <c r="J26" s="1643"/>
      <c r="K26" s="1643"/>
    </row>
    <row r="27" spans="1:15" ht="15.95" customHeight="1">
      <c r="A27" s="1643"/>
      <c r="B27" s="1643"/>
      <c r="C27" s="1643"/>
      <c r="D27" s="1643"/>
      <c r="E27" s="1643"/>
      <c r="F27" s="300"/>
      <c r="G27" s="1643"/>
      <c r="H27" s="1643"/>
      <c r="I27" s="1643"/>
      <c r="J27" s="1643"/>
      <c r="K27" s="1643"/>
    </row>
    <row r="28" spans="1:15" ht="15.95" customHeight="1">
      <c r="E28" s="19"/>
      <c r="F28" s="19"/>
      <c r="G28" s="19"/>
      <c r="H28" s="19"/>
    </row>
    <row r="29" spans="1:15" ht="15.95" customHeight="1">
      <c r="D29" s="7" t="str">
        <f>B5</f>
        <v xml:space="preserve"> PPD</v>
      </c>
      <c r="E29" s="19">
        <f>B24/1000</f>
        <v>745.97136351241204</v>
      </c>
      <c r="F29" s="19"/>
      <c r="G29" s="19"/>
    </row>
    <row r="30" spans="1:15" ht="15.95" customHeight="1">
      <c r="D30" s="7" t="str">
        <f>C5</f>
        <v xml:space="preserve"> GasNet</v>
      </c>
      <c r="E30" s="19">
        <f>C24/1000</f>
        <v>5863.1724067241012</v>
      </c>
      <c r="F30" s="19"/>
      <c r="G30" s="19"/>
    </row>
    <row r="31" spans="1:15" ht="15.95" customHeight="1">
      <c r="D31" s="7" t="str">
        <f>D5</f>
        <v xml:space="preserve"> GasD</v>
      </c>
      <c r="E31" s="19">
        <f>D24/1000</f>
        <v>286.94629000200001</v>
      </c>
      <c r="F31" s="19"/>
      <c r="G31" s="19"/>
    </row>
    <row r="32" spans="1:15" ht="15.95" customHeight="1">
      <c r="D32" s="7" t="str">
        <f>E5</f>
        <v xml:space="preserve"> Ostatní spol.</v>
      </c>
      <c r="E32" s="19">
        <f>E24/1000</f>
        <v>311.49952798899994</v>
      </c>
      <c r="F32" s="19"/>
      <c r="G32" s="19"/>
      <c r="H32" s="19"/>
    </row>
    <row r="33" spans="1:11" ht="15.95" customHeight="1">
      <c r="E33" s="19">
        <f>SUM(E29:E32)</f>
        <v>7207.5895882275126</v>
      </c>
      <c r="F33" s="19"/>
      <c r="G33" s="19"/>
      <c r="H33" s="19"/>
    </row>
    <row r="34" spans="1:11" ht="15.95" customHeight="1">
      <c r="E34" s="19"/>
      <c r="F34" s="19"/>
      <c r="G34" s="19"/>
      <c r="H34" s="19"/>
    </row>
    <row r="35" spans="1:11" ht="15.95" customHeight="1">
      <c r="E35" s="19"/>
      <c r="F35" s="19"/>
      <c r="G35" s="19"/>
    </row>
    <row r="36" spans="1:11" ht="15.95" customHeight="1"/>
    <row r="37" spans="1:11" ht="15.95" customHeight="1"/>
    <row r="38" spans="1:11" ht="35.1" customHeight="1">
      <c r="A38" s="1776" t="s">
        <v>550</v>
      </c>
      <c r="B38" s="1776"/>
      <c r="C38" s="1776"/>
      <c r="D38" s="1776"/>
      <c r="E38" s="1776"/>
      <c r="F38" s="1776"/>
      <c r="G38" s="1649"/>
      <c r="H38" s="1649"/>
      <c r="I38" s="1649"/>
      <c r="J38" s="1649"/>
      <c r="K38" s="1649"/>
    </row>
    <row r="39" spans="1:11" ht="65.099999999999994" customHeight="1">
      <c r="A39" s="801"/>
      <c r="B39" s="497" t="str">
        <f>B5</f>
        <v xml:space="preserve"> PPD</v>
      </c>
      <c r="C39" s="497" t="str">
        <f t="shared" ref="C39:F39" si="7">C5</f>
        <v xml:space="preserve"> GasNet</v>
      </c>
      <c r="D39" s="497" t="str">
        <f t="shared" si="7"/>
        <v xml:space="preserve"> GasD</v>
      </c>
      <c r="E39" s="497" t="str">
        <f>E5</f>
        <v xml:space="preserve"> Ostatní spol.</v>
      </c>
      <c r="F39" s="497" t="str">
        <f t="shared" si="7"/>
        <v xml:space="preserve"> Celkem ČR</v>
      </c>
      <c r="H39" s="141"/>
      <c r="I39" s="141"/>
    </row>
    <row r="40" spans="1:11" ht="12.95" customHeight="1">
      <c r="A40" s="623" t="s">
        <v>593</v>
      </c>
      <c r="B40" s="686">
        <v>10.438256830601096</v>
      </c>
      <c r="C40" s="686">
        <v>8.9930783242258645</v>
      </c>
      <c r="D40" s="686">
        <v>8.5762297814207642</v>
      </c>
      <c r="E40" s="686">
        <v>9.0095920547945223</v>
      </c>
      <c r="F40" s="1131">
        <v>9.0095920547945223</v>
      </c>
      <c r="H40" s="141" t="s">
        <v>224</v>
      </c>
      <c r="I40" s="101">
        <f>B40</f>
        <v>10.438256830601096</v>
      </c>
    </row>
    <row r="41" spans="1:11" ht="12.95" customHeight="1">
      <c r="A41" s="907" t="s">
        <v>274</v>
      </c>
      <c r="B41" s="908">
        <v>28</v>
      </c>
      <c r="C41" s="908">
        <v>24.8</v>
      </c>
      <c r="D41" s="908">
        <v>24</v>
      </c>
      <c r="E41" s="908">
        <v>24.7</v>
      </c>
      <c r="F41" s="1132">
        <v>24.7</v>
      </c>
      <c r="H41" s="141" t="s">
        <v>225</v>
      </c>
      <c r="I41" s="101">
        <f>C40</f>
        <v>8.9930783242258645</v>
      </c>
    </row>
    <row r="42" spans="1:11" ht="12.95" customHeight="1">
      <c r="A42" s="905" t="s">
        <v>275</v>
      </c>
      <c r="B42" s="906">
        <v>-5.6</v>
      </c>
      <c r="C42" s="906">
        <v>-7.2166666666666659</v>
      </c>
      <c r="D42" s="906">
        <v>-6.3</v>
      </c>
      <c r="E42" s="906">
        <v>-6.8</v>
      </c>
      <c r="F42" s="1133">
        <v>-6.8</v>
      </c>
      <c r="H42" s="141" t="s">
        <v>272</v>
      </c>
      <c r="I42" s="101">
        <f>D40</f>
        <v>8.5762297814207642</v>
      </c>
    </row>
    <row r="43" spans="1:11" ht="12.95" customHeight="1">
      <c r="A43" s="907" t="s">
        <v>198</v>
      </c>
      <c r="B43" s="908">
        <v>10.204098360655733</v>
      </c>
      <c r="C43" s="908">
        <v>8.7345628415300514</v>
      </c>
      <c r="D43" s="908">
        <v>8.3653005464480952</v>
      </c>
      <c r="E43" s="908">
        <v>8.7267759562841611</v>
      </c>
      <c r="F43" s="1132">
        <v>8.7267759562841611</v>
      </c>
      <c r="H43" s="141" t="s">
        <v>273</v>
      </c>
      <c r="I43" s="101">
        <f>E40</f>
        <v>9.0095920547945223</v>
      </c>
    </row>
    <row r="44" spans="1:11" ht="12.95" customHeight="1">
      <c r="A44" s="905" t="s">
        <v>276</v>
      </c>
      <c r="B44" s="906">
        <v>0.23415846994536338</v>
      </c>
      <c r="C44" s="906">
        <v>0.25851548269581315</v>
      </c>
      <c r="D44" s="906">
        <v>0.21092923497266902</v>
      </c>
      <c r="E44" s="906">
        <v>0.28281609851036116</v>
      </c>
      <c r="F44" s="1133">
        <v>0.28281609851036116</v>
      </c>
      <c r="H44" s="141" t="s">
        <v>226</v>
      </c>
      <c r="I44" s="101">
        <f>F40</f>
        <v>9.0095920547945223</v>
      </c>
    </row>
    <row r="46" spans="1:11">
      <c r="G46" s="20"/>
      <c r="H46" s="20"/>
      <c r="I46" s="20"/>
      <c r="J46" s="20"/>
      <c r="K46" s="20"/>
    </row>
  </sheetData>
  <mergeCells count="9">
    <mergeCell ref="A1:K1"/>
    <mergeCell ref="A3:K3"/>
    <mergeCell ref="A38:F38"/>
    <mergeCell ref="G38:K38"/>
    <mergeCell ref="A26:E27"/>
    <mergeCell ref="G26:K27"/>
    <mergeCell ref="A2:I2"/>
    <mergeCell ref="B4:F4"/>
    <mergeCell ref="G4:K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40"/>
  <dimension ref="A1:R73"/>
  <sheetViews>
    <sheetView showGridLines="0" zoomScaleNormal="100" zoomScaleSheetLayoutView="100" workbookViewId="0">
      <selection sqref="A1:J1"/>
    </sheetView>
  </sheetViews>
  <sheetFormatPr defaultRowHeight="12.75"/>
  <cols>
    <col min="1" max="1" width="3.140625" style="66" customWidth="1"/>
    <col min="2" max="2" width="32.42578125" style="66" customWidth="1"/>
    <col min="3" max="3" width="10" style="66" customWidth="1"/>
    <col min="4" max="5" width="4.7109375" style="66" customWidth="1"/>
    <col min="6" max="7" width="9.28515625" style="66" customWidth="1"/>
    <col min="8" max="8" width="6.140625" style="66" customWidth="1"/>
    <col min="9" max="10" width="9.7109375" style="66" customWidth="1"/>
    <col min="11" max="11" width="16.7109375" style="67" customWidth="1"/>
    <col min="12" max="12" width="10.28515625" style="66" bestFit="1" customWidth="1"/>
    <col min="13" max="14" width="11.140625" style="66" customWidth="1"/>
    <col min="15" max="242" width="9.140625" style="66"/>
    <col min="243" max="243" width="20.7109375" style="66" customWidth="1"/>
    <col min="244" max="253" width="10.7109375" style="66" customWidth="1"/>
    <col min="254" max="255" width="2.7109375" style="66" customWidth="1"/>
    <col min="256" max="498" width="9.140625" style="66"/>
    <col min="499" max="499" width="20.7109375" style="66" customWidth="1"/>
    <col min="500" max="509" width="10.7109375" style="66" customWidth="1"/>
    <col min="510" max="511" width="2.7109375" style="66" customWidth="1"/>
    <col min="512" max="754" width="9.140625" style="66"/>
    <col min="755" max="755" width="20.7109375" style="66" customWidth="1"/>
    <col min="756" max="765" width="10.7109375" style="66" customWidth="1"/>
    <col min="766" max="767" width="2.7109375" style="66" customWidth="1"/>
    <col min="768" max="1010" width="9.140625" style="66"/>
    <col min="1011" max="1011" width="20.7109375" style="66" customWidth="1"/>
    <col min="1012" max="1021" width="10.7109375" style="66" customWidth="1"/>
    <col min="1022" max="1023" width="2.7109375" style="66" customWidth="1"/>
    <col min="1024" max="1266" width="9.140625" style="66"/>
    <col min="1267" max="1267" width="20.7109375" style="66" customWidth="1"/>
    <col min="1268" max="1277" width="10.7109375" style="66" customWidth="1"/>
    <col min="1278" max="1279" width="2.7109375" style="66" customWidth="1"/>
    <col min="1280" max="1522" width="9.140625" style="66"/>
    <col min="1523" max="1523" width="20.7109375" style="66" customWidth="1"/>
    <col min="1524" max="1533" width="10.7109375" style="66" customWidth="1"/>
    <col min="1534" max="1535" width="2.7109375" style="66" customWidth="1"/>
    <col min="1536" max="1778" width="9.140625" style="66"/>
    <col min="1779" max="1779" width="20.7109375" style="66" customWidth="1"/>
    <col min="1780" max="1789" width="10.7109375" style="66" customWidth="1"/>
    <col min="1790" max="1791" width="2.7109375" style="66" customWidth="1"/>
    <col min="1792" max="2034" width="9.140625" style="66"/>
    <col min="2035" max="2035" width="20.7109375" style="66" customWidth="1"/>
    <col min="2036" max="2045" width="10.7109375" style="66" customWidth="1"/>
    <col min="2046" max="2047" width="2.7109375" style="66" customWidth="1"/>
    <col min="2048" max="2290" width="9.140625" style="66"/>
    <col min="2291" max="2291" width="20.7109375" style="66" customWidth="1"/>
    <col min="2292" max="2301" width="10.7109375" style="66" customWidth="1"/>
    <col min="2302" max="2303" width="2.7109375" style="66" customWidth="1"/>
    <col min="2304" max="2546" width="9.140625" style="66"/>
    <col min="2547" max="2547" width="20.7109375" style="66" customWidth="1"/>
    <col min="2548" max="2557" width="10.7109375" style="66" customWidth="1"/>
    <col min="2558" max="2559" width="2.7109375" style="66" customWidth="1"/>
    <col min="2560" max="2802" width="9.140625" style="66"/>
    <col min="2803" max="2803" width="20.7109375" style="66" customWidth="1"/>
    <col min="2804" max="2813" width="10.7109375" style="66" customWidth="1"/>
    <col min="2814" max="2815" width="2.7109375" style="66" customWidth="1"/>
    <col min="2816" max="3058" width="9.140625" style="66"/>
    <col min="3059" max="3059" width="20.7109375" style="66" customWidth="1"/>
    <col min="3060" max="3069" width="10.7109375" style="66" customWidth="1"/>
    <col min="3070" max="3071" width="2.7109375" style="66" customWidth="1"/>
    <col min="3072" max="3314" width="9.140625" style="66"/>
    <col min="3315" max="3315" width="20.7109375" style="66" customWidth="1"/>
    <col min="3316" max="3325" width="10.7109375" style="66" customWidth="1"/>
    <col min="3326" max="3327" width="2.7109375" style="66" customWidth="1"/>
    <col min="3328" max="3570" width="9.140625" style="66"/>
    <col min="3571" max="3571" width="20.7109375" style="66" customWidth="1"/>
    <col min="3572" max="3581" width="10.7109375" style="66" customWidth="1"/>
    <col min="3582" max="3583" width="2.7109375" style="66" customWidth="1"/>
    <col min="3584" max="3826" width="9.140625" style="66"/>
    <col min="3827" max="3827" width="20.7109375" style="66" customWidth="1"/>
    <col min="3828" max="3837" width="10.7109375" style="66" customWidth="1"/>
    <col min="3838" max="3839" width="2.7109375" style="66" customWidth="1"/>
    <col min="3840" max="4082" width="9.140625" style="66"/>
    <col min="4083" max="4083" width="20.7109375" style="66" customWidth="1"/>
    <col min="4084" max="4093" width="10.7109375" style="66" customWidth="1"/>
    <col min="4094" max="4095" width="2.7109375" style="66" customWidth="1"/>
    <col min="4096" max="4338" width="9.140625" style="66"/>
    <col min="4339" max="4339" width="20.7109375" style="66" customWidth="1"/>
    <col min="4340" max="4349" width="10.7109375" style="66" customWidth="1"/>
    <col min="4350" max="4351" width="2.7109375" style="66" customWidth="1"/>
    <col min="4352" max="4594" width="9.140625" style="66"/>
    <col min="4595" max="4595" width="20.7109375" style="66" customWidth="1"/>
    <col min="4596" max="4605" width="10.7109375" style="66" customWidth="1"/>
    <col min="4606" max="4607" width="2.7109375" style="66" customWidth="1"/>
    <col min="4608" max="4850" width="9.140625" style="66"/>
    <col min="4851" max="4851" width="20.7109375" style="66" customWidth="1"/>
    <col min="4852" max="4861" width="10.7109375" style="66" customWidth="1"/>
    <col min="4862" max="4863" width="2.7109375" style="66" customWidth="1"/>
    <col min="4864" max="5106" width="9.140625" style="66"/>
    <col min="5107" max="5107" width="20.7109375" style="66" customWidth="1"/>
    <col min="5108" max="5117" width="10.7109375" style="66" customWidth="1"/>
    <col min="5118" max="5119" width="2.7109375" style="66" customWidth="1"/>
    <col min="5120" max="5362" width="9.140625" style="66"/>
    <col min="5363" max="5363" width="20.7109375" style="66" customWidth="1"/>
    <col min="5364" max="5373" width="10.7109375" style="66" customWidth="1"/>
    <col min="5374" max="5375" width="2.7109375" style="66" customWidth="1"/>
    <col min="5376" max="5618" width="9.140625" style="66"/>
    <col min="5619" max="5619" width="20.7109375" style="66" customWidth="1"/>
    <col min="5620" max="5629" width="10.7109375" style="66" customWidth="1"/>
    <col min="5630" max="5631" width="2.7109375" style="66" customWidth="1"/>
    <col min="5632" max="5874" width="9.140625" style="66"/>
    <col min="5875" max="5875" width="20.7109375" style="66" customWidth="1"/>
    <col min="5876" max="5885" width="10.7109375" style="66" customWidth="1"/>
    <col min="5886" max="5887" width="2.7109375" style="66" customWidth="1"/>
    <col min="5888" max="6130" width="9.140625" style="66"/>
    <col min="6131" max="6131" width="20.7109375" style="66" customWidth="1"/>
    <col min="6132" max="6141" width="10.7109375" style="66" customWidth="1"/>
    <col min="6142" max="6143" width="2.7109375" style="66" customWidth="1"/>
    <col min="6144" max="6386" width="9.140625" style="66"/>
    <col min="6387" max="6387" width="20.7109375" style="66" customWidth="1"/>
    <col min="6388" max="6397" width="10.7109375" style="66" customWidth="1"/>
    <col min="6398" max="6399" width="2.7109375" style="66" customWidth="1"/>
    <col min="6400" max="6642" width="9.140625" style="66"/>
    <col min="6643" max="6643" width="20.7109375" style="66" customWidth="1"/>
    <col min="6644" max="6653" width="10.7109375" style="66" customWidth="1"/>
    <col min="6654" max="6655" width="2.7109375" style="66" customWidth="1"/>
    <col min="6656" max="6898" width="9.140625" style="66"/>
    <col min="6899" max="6899" width="20.7109375" style="66" customWidth="1"/>
    <col min="6900" max="6909" width="10.7109375" style="66" customWidth="1"/>
    <col min="6910" max="6911" width="2.7109375" style="66" customWidth="1"/>
    <col min="6912" max="7154" width="9.140625" style="66"/>
    <col min="7155" max="7155" width="20.7109375" style="66" customWidth="1"/>
    <col min="7156" max="7165" width="10.7109375" style="66" customWidth="1"/>
    <col min="7166" max="7167" width="2.7109375" style="66" customWidth="1"/>
    <col min="7168" max="7410" width="9.140625" style="66"/>
    <col min="7411" max="7411" width="20.7109375" style="66" customWidth="1"/>
    <col min="7412" max="7421" width="10.7109375" style="66" customWidth="1"/>
    <col min="7422" max="7423" width="2.7109375" style="66" customWidth="1"/>
    <col min="7424" max="7666" width="9.140625" style="66"/>
    <col min="7667" max="7667" width="20.7109375" style="66" customWidth="1"/>
    <col min="7668" max="7677" width="10.7109375" style="66" customWidth="1"/>
    <col min="7678" max="7679" width="2.7109375" style="66" customWidth="1"/>
    <col min="7680" max="7922" width="9.140625" style="66"/>
    <col min="7923" max="7923" width="20.7109375" style="66" customWidth="1"/>
    <col min="7924" max="7933" width="10.7109375" style="66" customWidth="1"/>
    <col min="7934" max="7935" width="2.7109375" style="66" customWidth="1"/>
    <col min="7936" max="8178" width="9.140625" style="66"/>
    <col min="8179" max="8179" width="20.7109375" style="66" customWidth="1"/>
    <col min="8180" max="8189" width="10.7109375" style="66" customWidth="1"/>
    <col min="8190" max="8191" width="2.7109375" style="66" customWidth="1"/>
    <col min="8192" max="8434" width="9.140625" style="66"/>
    <col min="8435" max="8435" width="20.7109375" style="66" customWidth="1"/>
    <col min="8436" max="8445" width="10.7109375" style="66" customWidth="1"/>
    <col min="8446" max="8447" width="2.7109375" style="66" customWidth="1"/>
    <col min="8448" max="8690" width="9.140625" style="66"/>
    <col min="8691" max="8691" width="20.7109375" style="66" customWidth="1"/>
    <col min="8692" max="8701" width="10.7109375" style="66" customWidth="1"/>
    <col min="8702" max="8703" width="2.7109375" style="66" customWidth="1"/>
    <col min="8704" max="8946" width="9.140625" style="66"/>
    <col min="8947" max="8947" width="20.7109375" style="66" customWidth="1"/>
    <col min="8948" max="8957" width="10.7109375" style="66" customWidth="1"/>
    <col min="8958" max="8959" width="2.7109375" style="66" customWidth="1"/>
    <col min="8960" max="9202" width="9.140625" style="66"/>
    <col min="9203" max="9203" width="20.7109375" style="66" customWidth="1"/>
    <col min="9204" max="9213" width="10.7109375" style="66" customWidth="1"/>
    <col min="9214" max="9215" width="2.7109375" style="66" customWidth="1"/>
    <col min="9216" max="9458" width="9.140625" style="66"/>
    <col min="9459" max="9459" width="20.7109375" style="66" customWidth="1"/>
    <col min="9460" max="9469" width="10.7109375" style="66" customWidth="1"/>
    <col min="9470" max="9471" width="2.7109375" style="66" customWidth="1"/>
    <col min="9472" max="9714" width="9.140625" style="66"/>
    <col min="9715" max="9715" width="20.7109375" style="66" customWidth="1"/>
    <col min="9716" max="9725" width="10.7109375" style="66" customWidth="1"/>
    <col min="9726" max="9727" width="2.7109375" style="66" customWidth="1"/>
    <col min="9728" max="9970" width="9.140625" style="66"/>
    <col min="9971" max="9971" width="20.7109375" style="66" customWidth="1"/>
    <col min="9972" max="9981" width="10.7109375" style="66" customWidth="1"/>
    <col min="9982" max="9983" width="2.7109375" style="66" customWidth="1"/>
    <col min="9984" max="10226" width="9.140625" style="66"/>
    <col min="10227" max="10227" width="20.7109375" style="66" customWidth="1"/>
    <col min="10228" max="10237" width="10.7109375" style="66" customWidth="1"/>
    <col min="10238" max="10239" width="2.7109375" style="66" customWidth="1"/>
    <col min="10240" max="10482" width="9.140625" style="66"/>
    <col min="10483" max="10483" width="20.7109375" style="66" customWidth="1"/>
    <col min="10484" max="10493" width="10.7109375" style="66" customWidth="1"/>
    <col min="10494" max="10495" width="2.7109375" style="66" customWidth="1"/>
    <col min="10496" max="10738" width="9.140625" style="66"/>
    <col min="10739" max="10739" width="20.7109375" style="66" customWidth="1"/>
    <col min="10740" max="10749" width="10.7109375" style="66" customWidth="1"/>
    <col min="10750" max="10751" width="2.7109375" style="66" customWidth="1"/>
    <col min="10752" max="10994" width="9.140625" style="66"/>
    <col min="10995" max="10995" width="20.7109375" style="66" customWidth="1"/>
    <col min="10996" max="11005" width="10.7109375" style="66" customWidth="1"/>
    <col min="11006" max="11007" width="2.7109375" style="66" customWidth="1"/>
    <col min="11008" max="11250" width="9.140625" style="66"/>
    <col min="11251" max="11251" width="20.7109375" style="66" customWidth="1"/>
    <col min="11252" max="11261" width="10.7109375" style="66" customWidth="1"/>
    <col min="11262" max="11263" width="2.7109375" style="66" customWidth="1"/>
    <col min="11264" max="11506" width="9.140625" style="66"/>
    <col min="11507" max="11507" width="20.7109375" style="66" customWidth="1"/>
    <col min="11508" max="11517" width="10.7109375" style="66" customWidth="1"/>
    <col min="11518" max="11519" width="2.7109375" style="66" customWidth="1"/>
    <col min="11520" max="11762" width="9.140625" style="66"/>
    <col min="11763" max="11763" width="20.7109375" style="66" customWidth="1"/>
    <col min="11764" max="11773" width="10.7109375" style="66" customWidth="1"/>
    <col min="11774" max="11775" width="2.7109375" style="66" customWidth="1"/>
    <col min="11776" max="12018" width="9.140625" style="66"/>
    <col min="12019" max="12019" width="20.7109375" style="66" customWidth="1"/>
    <col min="12020" max="12029" width="10.7109375" style="66" customWidth="1"/>
    <col min="12030" max="12031" width="2.7109375" style="66" customWidth="1"/>
    <col min="12032" max="12274" width="9.140625" style="66"/>
    <col min="12275" max="12275" width="20.7109375" style="66" customWidth="1"/>
    <col min="12276" max="12285" width="10.7109375" style="66" customWidth="1"/>
    <col min="12286" max="12287" width="2.7109375" style="66" customWidth="1"/>
    <col min="12288" max="12530" width="9.140625" style="66"/>
    <col min="12531" max="12531" width="20.7109375" style="66" customWidth="1"/>
    <col min="12532" max="12541" width="10.7109375" style="66" customWidth="1"/>
    <col min="12542" max="12543" width="2.7109375" style="66" customWidth="1"/>
    <col min="12544" max="12786" width="9.140625" style="66"/>
    <col min="12787" max="12787" width="20.7109375" style="66" customWidth="1"/>
    <col min="12788" max="12797" width="10.7109375" style="66" customWidth="1"/>
    <col min="12798" max="12799" width="2.7109375" style="66" customWidth="1"/>
    <col min="12800" max="13042" width="9.140625" style="66"/>
    <col min="13043" max="13043" width="20.7109375" style="66" customWidth="1"/>
    <col min="13044" max="13053" width="10.7109375" style="66" customWidth="1"/>
    <col min="13054" max="13055" width="2.7109375" style="66" customWidth="1"/>
    <col min="13056" max="13298" width="9.140625" style="66"/>
    <col min="13299" max="13299" width="20.7109375" style="66" customWidth="1"/>
    <col min="13300" max="13309" width="10.7109375" style="66" customWidth="1"/>
    <col min="13310" max="13311" width="2.7109375" style="66" customWidth="1"/>
    <col min="13312" max="13554" width="9.140625" style="66"/>
    <col min="13555" max="13555" width="20.7109375" style="66" customWidth="1"/>
    <col min="13556" max="13565" width="10.7109375" style="66" customWidth="1"/>
    <col min="13566" max="13567" width="2.7109375" style="66" customWidth="1"/>
    <col min="13568" max="13810" width="9.140625" style="66"/>
    <col min="13811" max="13811" width="20.7109375" style="66" customWidth="1"/>
    <col min="13812" max="13821" width="10.7109375" style="66" customWidth="1"/>
    <col min="13822" max="13823" width="2.7109375" style="66" customWidth="1"/>
    <col min="13824" max="14066" width="9.140625" style="66"/>
    <col min="14067" max="14067" width="20.7109375" style="66" customWidth="1"/>
    <col min="14068" max="14077" width="10.7109375" style="66" customWidth="1"/>
    <col min="14078" max="14079" width="2.7109375" style="66" customWidth="1"/>
    <col min="14080" max="14322" width="9.140625" style="66"/>
    <col min="14323" max="14323" width="20.7109375" style="66" customWidth="1"/>
    <col min="14324" max="14333" width="10.7109375" style="66" customWidth="1"/>
    <col min="14334" max="14335" width="2.7109375" style="66" customWidth="1"/>
    <col min="14336" max="14578" width="9.140625" style="66"/>
    <col min="14579" max="14579" width="20.7109375" style="66" customWidth="1"/>
    <col min="14580" max="14589" width="10.7109375" style="66" customWidth="1"/>
    <col min="14590" max="14591" width="2.7109375" style="66" customWidth="1"/>
    <col min="14592" max="14834" width="9.140625" style="66"/>
    <col min="14835" max="14835" width="20.7109375" style="66" customWidth="1"/>
    <col min="14836" max="14845" width="10.7109375" style="66" customWidth="1"/>
    <col min="14846" max="14847" width="2.7109375" style="66" customWidth="1"/>
    <col min="14848" max="15090" width="9.140625" style="66"/>
    <col min="15091" max="15091" width="20.7109375" style="66" customWidth="1"/>
    <col min="15092" max="15101" width="10.7109375" style="66" customWidth="1"/>
    <col min="15102" max="15103" width="2.7109375" style="66" customWidth="1"/>
    <col min="15104" max="15346" width="9.140625" style="66"/>
    <col min="15347" max="15347" width="20.7109375" style="66" customWidth="1"/>
    <col min="15348" max="15357" width="10.7109375" style="66" customWidth="1"/>
    <col min="15358" max="15359" width="2.7109375" style="66" customWidth="1"/>
    <col min="15360" max="15602" width="9.140625" style="66"/>
    <col min="15603" max="15603" width="20.7109375" style="66" customWidth="1"/>
    <col min="15604" max="15613" width="10.7109375" style="66" customWidth="1"/>
    <col min="15614" max="15615" width="2.7109375" style="66" customWidth="1"/>
    <col min="15616" max="15858" width="9.140625" style="66"/>
    <col min="15859" max="15859" width="20.7109375" style="66" customWidth="1"/>
    <col min="15860" max="15869" width="10.7109375" style="66" customWidth="1"/>
    <col min="15870" max="15871" width="2.7109375" style="66" customWidth="1"/>
    <col min="15872" max="16114" width="9.140625" style="66"/>
    <col min="16115" max="16115" width="20.7109375" style="66" customWidth="1"/>
    <col min="16116" max="16125" width="10.7109375" style="66" customWidth="1"/>
    <col min="16126" max="16127" width="2.7109375" style="66" customWidth="1"/>
    <col min="16128" max="16384" width="9.140625" style="66"/>
  </cols>
  <sheetData>
    <row r="1" spans="1:16" ht="18">
      <c r="A1" s="1621" t="s">
        <v>389</v>
      </c>
      <c r="B1" s="1621"/>
      <c r="C1" s="1621"/>
      <c r="D1" s="1621"/>
      <c r="E1" s="1621"/>
      <c r="F1" s="1621"/>
      <c r="G1" s="1621"/>
      <c r="H1" s="1621"/>
      <c r="I1" s="1621"/>
      <c r="J1" s="1621"/>
    </row>
    <row r="2" spans="1:16" ht="5.0999999999999996" customHeight="1">
      <c r="A2" s="461"/>
      <c r="B2" s="434"/>
      <c r="C2" s="434"/>
      <c r="D2" s="434"/>
      <c r="E2" s="434"/>
    </row>
    <row r="3" spans="1:16" ht="12" customHeight="1">
      <c r="A3" s="1778">
        <v>2025</v>
      </c>
      <c r="B3" s="1778"/>
      <c r="C3" s="1778"/>
      <c r="D3" s="1778"/>
      <c r="E3" s="1778"/>
      <c r="F3" s="1778"/>
      <c r="G3" s="1778"/>
      <c r="H3" s="1778"/>
      <c r="I3" s="1778"/>
      <c r="J3" s="1778"/>
    </row>
    <row r="4" spans="1:16" ht="21" customHeight="1">
      <c r="A4" s="1135"/>
      <c r="B4" s="1752" t="s">
        <v>143</v>
      </c>
      <c r="C4" s="1783" t="s">
        <v>140</v>
      </c>
      <c r="D4" s="1780" t="s">
        <v>262</v>
      </c>
      <c r="E4" s="1781"/>
      <c r="F4" s="1782" t="s">
        <v>141</v>
      </c>
      <c r="G4" s="1752"/>
      <c r="I4" s="1782" t="s">
        <v>142</v>
      </c>
      <c r="J4" s="1752"/>
    </row>
    <row r="5" spans="1:16" ht="12.95" customHeight="1">
      <c r="A5" s="800"/>
      <c r="B5" s="1752"/>
      <c r="C5" s="1783"/>
      <c r="D5" s="1780"/>
      <c r="E5" s="1781"/>
      <c r="F5" s="1782"/>
      <c r="G5" s="1752"/>
      <c r="H5" s="1134"/>
      <c r="I5" s="1782"/>
      <c r="J5" s="1752"/>
      <c r="K5" s="89"/>
    </row>
    <row r="6" spans="1:16" ht="12.6" customHeight="1">
      <c r="A6" s="647"/>
      <c r="B6" s="1630"/>
      <c r="C6" s="1784"/>
      <c r="D6" s="1103">
        <f>A3</f>
        <v>2025</v>
      </c>
      <c r="E6" s="1385">
        <f>D6-1</f>
        <v>2024</v>
      </c>
      <c r="F6" s="1103">
        <f>D6</f>
        <v>2025</v>
      </c>
      <c r="G6" s="1386">
        <f>E6</f>
        <v>2024</v>
      </c>
      <c r="H6" s="1517" t="s">
        <v>415</v>
      </c>
      <c r="I6" s="1104">
        <f>F6</f>
        <v>2025</v>
      </c>
      <c r="J6" s="1386">
        <f>G6</f>
        <v>2024</v>
      </c>
      <c r="K6" s="89"/>
    </row>
    <row r="7" spans="1:16" ht="12" customHeight="1">
      <c r="A7" s="1786" t="s">
        <v>277</v>
      </c>
      <c r="B7" s="652" t="s">
        <v>145</v>
      </c>
      <c r="C7" s="652" t="s">
        <v>146</v>
      </c>
      <c r="D7" s="1092">
        <v>9288</v>
      </c>
      <c r="E7" s="1093">
        <v>9292</v>
      </c>
      <c r="F7" s="976">
        <v>440128.30504004704</v>
      </c>
      <c r="G7" s="653">
        <v>401093.81958281901</v>
      </c>
      <c r="H7" s="971">
        <f>(F7-G7)/G7</f>
        <v>9.7320087100389932E-2</v>
      </c>
      <c r="I7" s="653">
        <v>4821265.7772768484</v>
      </c>
      <c r="J7" s="653">
        <v>4375003.5491201794</v>
      </c>
      <c r="K7" s="1442"/>
      <c r="L7" s="65"/>
      <c r="M7" s="65"/>
      <c r="N7" s="65"/>
      <c r="O7" s="65"/>
      <c r="P7" s="65"/>
    </row>
    <row r="8" spans="1:16" ht="12" customHeight="1">
      <c r="A8" s="1787"/>
      <c r="B8" s="652" t="s">
        <v>147</v>
      </c>
      <c r="C8" s="652" t="s">
        <v>148</v>
      </c>
      <c r="D8" s="1092">
        <v>0</v>
      </c>
      <c r="E8" s="1093">
        <v>0</v>
      </c>
      <c r="F8" s="977">
        <v>0</v>
      </c>
      <c r="G8" s="653">
        <v>0</v>
      </c>
      <c r="H8" s="1100" t="e">
        <f t="shared" ref="H8:H51" si="0">(F8-G8)/G8</f>
        <v>#DIV/0!</v>
      </c>
      <c r="I8" s="653">
        <v>0</v>
      </c>
      <c r="J8" s="653">
        <v>0</v>
      </c>
      <c r="K8" s="1443"/>
      <c r="L8" s="65"/>
      <c r="M8" s="65"/>
      <c r="N8" s="65"/>
      <c r="O8" s="65"/>
      <c r="P8" s="65"/>
    </row>
    <row r="9" spans="1:16" ht="12" customHeight="1">
      <c r="A9" s="1787"/>
      <c r="B9" s="652" t="s">
        <v>149</v>
      </c>
      <c r="C9" s="652" t="s">
        <v>150</v>
      </c>
      <c r="D9" s="1092">
        <v>0</v>
      </c>
      <c r="E9" s="1093">
        <v>0</v>
      </c>
      <c r="F9" s="977">
        <v>0</v>
      </c>
      <c r="G9" s="653">
        <v>0</v>
      </c>
      <c r="H9" s="1100" t="e">
        <f t="shared" si="0"/>
        <v>#DIV/0!</v>
      </c>
      <c r="I9" s="653">
        <v>0</v>
      </c>
      <c r="J9" s="653">
        <v>0</v>
      </c>
      <c r="K9" s="1442"/>
      <c r="L9" s="65"/>
      <c r="M9" s="65"/>
      <c r="N9" s="65"/>
      <c r="O9" s="65"/>
      <c r="P9" s="65"/>
    </row>
    <row r="10" spans="1:16" ht="12" customHeight="1">
      <c r="A10" s="1787"/>
      <c r="B10" s="652" t="s">
        <v>151</v>
      </c>
      <c r="C10" s="652" t="s">
        <v>152</v>
      </c>
      <c r="D10" s="1092">
        <v>0</v>
      </c>
      <c r="E10" s="1093">
        <v>0</v>
      </c>
      <c r="F10" s="977">
        <v>0</v>
      </c>
      <c r="G10" s="653">
        <v>0</v>
      </c>
      <c r="H10" s="1100" t="e">
        <f t="shared" si="0"/>
        <v>#DIV/0!</v>
      </c>
      <c r="I10" s="653">
        <v>0</v>
      </c>
      <c r="J10" s="653">
        <v>0</v>
      </c>
      <c r="K10" s="1443"/>
      <c r="L10" s="406"/>
      <c r="M10" s="406"/>
      <c r="N10" s="65"/>
      <c r="O10" s="406"/>
      <c r="P10" s="406"/>
    </row>
    <row r="11" spans="1:16" ht="12" customHeight="1">
      <c r="A11" s="1787"/>
      <c r="B11" s="652" t="s">
        <v>153</v>
      </c>
      <c r="C11" s="652" t="s">
        <v>154</v>
      </c>
      <c r="D11" s="1092">
        <v>0</v>
      </c>
      <c r="E11" s="1093">
        <v>0</v>
      </c>
      <c r="F11" s="977">
        <v>0</v>
      </c>
      <c r="G11" s="653">
        <v>0</v>
      </c>
      <c r="H11" s="1100" t="e">
        <f t="shared" si="0"/>
        <v>#DIV/0!</v>
      </c>
      <c r="I11" s="653">
        <v>0</v>
      </c>
      <c r="J11" s="653">
        <v>0</v>
      </c>
      <c r="K11" s="1442"/>
      <c r="L11" s="65"/>
      <c r="M11" s="65"/>
      <c r="N11" s="65"/>
      <c r="O11" s="65"/>
      <c r="P11" s="65"/>
    </row>
    <row r="12" spans="1:16" ht="12" customHeight="1">
      <c r="A12" s="1787"/>
      <c r="B12" s="652" t="s">
        <v>155</v>
      </c>
      <c r="C12" s="652" t="s">
        <v>156</v>
      </c>
      <c r="D12" s="1092">
        <v>0</v>
      </c>
      <c r="E12" s="1093">
        <v>0</v>
      </c>
      <c r="F12" s="977">
        <v>0</v>
      </c>
      <c r="G12" s="653">
        <v>0</v>
      </c>
      <c r="H12" s="1100" t="e">
        <f t="shared" si="0"/>
        <v>#DIV/0!</v>
      </c>
      <c r="I12" s="653">
        <v>0</v>
      </c>
      <c r="J12" s="653">
        <v>0</v>
      </c>
      <c r="K12" s="1442"/>
      <c r="L12" s="65"/>
      <c r="M12" s="65"/>
      <c r="N12" s="65"/>
      <c r="O12" s="65"/>
      <c r="P12" s="65"/>
    </row>
    <row r="13" spans="1:16" ht="12" customHeight="1">
      <c r="A13" s="1787"/>
      <c r="B13" s="652" t="s">
        <v>157</v>
      </c>
      <c r="C13" s="652" t="s">
        <v>158</v>
      </c>
      <c r="D13" s="1092">
        <v>0</v>
      </c>
      <c r="E13" s="1093">
        <v>0</v>
      </c>
      <c r="F13" s="977">
        <v>0</v>
      </c>
      <c r="G13" s="653">
        <v>0</v>
      </c>
      <c r="H13" s="1100" t="e">
        <f t="shared" si="0"/>
        <v>#DIV/0!</v>
      </c>
      <c r="I13" s="653">
        <v>0</v>
      </c>
      <c r="J13" s="653">
        <v>0</v>
      </c>
      <c r="K13" s="1442"/>
      <c r="L13" s="65"/>
      <c r="M13" s="65"/>
      <c r="N13" s="65"/>
      <c r="O13" s="65"/>
      <c r="P13" s="65"/>
    </row>
    <row r="14" spans="1:16" ht="12" customHeight="1">
      <c r="A14" s="1787"/>
      <c r="B14" s="652" t="s">
        <v>159</v>
      </c>
      <c r="C14" s="652" t="s">
        <v>160</v>
      </c>
      <c r="D14" s="1094">
        <v>0</v>
      </c>
      <c r="E14" s="1095">
        <v>0</v>
      </c>
      <c r="F14" s="977">
        <v>0</v>
      </c>
      <c r="G14" s="653">
        <v>0</v>
      </c>
      <c r="H14" s="1100" t="e">
        <f t="shared" si="0"/>
        <v>#DIV/0!</v>
      </c>
      <c r="I14" s="653">
        <v>0</v>
      </c>
      <c r="J14" s="653">
        <v>0</v>
      </c>
      <c r="K14" s="1442"/>
      <c r="L14" s="65"/>
      <c r="M14" s="65"/>
      <c r="N14" s="65"/>
    </row>
    <row r="15" spans="1:16" ht="12" customHeight="1">
      <c r="A15" s="1787"/>
      <c r="B15" s="652" t="s">
        <v>161</v>
      </c>
      <c r="C15" s="652" t="s">
        <v>162</v>
      </c>
      <c r="D15" s="1092">
        <v>0</v>
      </c>
      <c r="E15" s="1093">
        <v>0</v>
      </c>
      <c r="F15" s="977">
        <v>0</v>
      </c>
      <c r="G15" s="653">
        <v>0</v>
      </c>
      <c r="H15" s="1100" t="e">
        <f t="shared" si="0"/>
        <v>#DIV/0!</v>
      </c>
      <c r="I15" s="653">
        <v>0</v>
      </c>
      <c r="J15" s="653">
        <v>0</v>
      </c>
      <c r="K15" s="1444"/>
      <c r="L15" s="65"/>
      <c r="M15" s="65"/>
      <c r="N15" s="65"/>
      <c r="O15" s="65"/>
    </row>
    <row r="16" spans="1:16" ht="12" customHeight="1">
      <c r="A16" s="1787"/>
      <c r="B16" s="652" t="s">
        <v>514</v>
      </c>
      <c r="C16" s="652" t="s">
        <v>516</v>
      </c>
      <c r="D16" s="1092">
        <v>0</v>
      </c>
      <c r="E16" s="1093">
        <v>0</v>
      </c>
      <c r="F16" s="977">
        <v>0</v>
      </c>
      <c r="G16" s="653">
        <v>0</v>
      </c>
      <c r="H16" s="1100" t="e">
        <f t="shared" si="0"/>
        <v>#DIV/0!</v>
      </c>
      <c r="I16" s="653">
        <v>0</v>
      </c>
      <c r="J16" s="653">
        <v>0</v>
      </c>
      <c r="K16" s="1444"/>
      <c r="L16" s="65"/>
      <c r="M16" s="65"/>
      <c r="N16" s="65"/>
      <c r="O16" s="65"/>
    </row>
    <row r="17" spans="1:18" ht="12" customHeight="1">
      <c r="A17" s="1787"/>
      <c r="B17" s="652" t="s">
        <v>163</v>
      </c>
      <c r="C17" s="652" t="s">
        <v>164</v>
      </c>
      <c r="D17" s="1092">
        <v>1</v>
      </c>
      <c r="E17" s="1093">
        <v>1</v>
      </c>
      <c r="F17" s="977">
        <v>60.612000000000002</v>
      </c>
      <c r="G17" s="653">
        <v>201.62100000000001</v>
      </c>
      <c r="H17" s="971">
        <f t="shared" si="0"/>
        <v>-0.69937655303763002</v>
      </c>
      <c r="I17" s="653">
        <v>618.24300000000005</v>
      </c>
      <c r="J17" s="653">
        <v>2064.3519999999999</v>
      </c>
      <c r="K17" s="1442"/>
      <c r="L17" s="65"/>
      <c r="M17" s="65"/>
      <c r="N17" s="65"/>
      <c r="O17" s="65"/>
    </row>
    <row r="18" spans="1:18" ht="12" customHeight="1">
      <c r="A18" s="1787"/>
      <c r="B18" s="652" t="s">
        <v>515</v>
      </c>
      <c r="C18" s="652" t="s">
        <v>517</v>
      </c>
      <c r="D18" s="1092">
        <v>0</v>
      </c>
      <c r="E18" s="1093">
        <v>0</v>
      </c>
      <c r="F18" s="977">
        <v>0</v>
      </c>
      <c r="G18" s="653">
        <v>0</v>
      </c>
      <c r="H18" s="1100" t="e">
        <f t="shared" si="0"/>
        <v>#DIV/0!</v>
      </c>
      <c r="I18" s="653">
        <v>0</v>
      </c>
      <c r="J18" s="653">
        <v>0</v>
      </c>
      <c r="K18" s="1442"/>
      <c r="L18" s="65"/>
      <c r="M18" s="65"/>
      <c r="N18" s="65"/>
      <c r="O18" s="65"/>
    </row>
    <row r="19" spans="1:18" ht="12" customHeight="1">
      <c r="A19" s="1787"/>
      <c r="B19" s="652" t="s">
        <v>165</v>
      </c>
      <c r="C19" s="652" t="s">
        <v>166</v>
      </c>
      <c r="D19" s="1092">
        <v>0</v>
      </c>
      <c r="E19" s="1093">
        <v>0</v>
      </c>
      <c r="F19" s="977">
        <v>0</v>
      </c>
      <c r="G19" s="653">
        <v>0</v>
      </c>
      <c r="H19" s="1225" t="e">
        <f t="shared" si="0"/>
        <v>#DIV/0!</v>
      </c>
      <c r="I19" s="653">
        <v>0</v>
      </c>
      <c r="J19" s="653">
        <v>0</v>
      </c>
      <c r="K19" s="1442"/>
      <c r="L19" s="65"/>
      <c r="M19" s="65"/>
      <c r="N19" s="65"/>
    </row>
    <row r="20" spans="1:18" ht="12" customHeight="1">
      <c r="A20" s="1787"/>
      <c r="B20" s="803" t="s">
        <v>278</v>
      </c>
      <c r="C20" s="803" t="s">
        <v>168</v>
      </c>
      <c r="D20" s="1096">
        <f>D7+D8+D9+D17</f>
        <v>9289</v>
      </c>
      <c r="E20" s="1097">
        <f t="shared" ref="E20:G20" si="1">E7+E8+E9+E17</f>
        <v>9293</v>
      </c>
      <c r="F20" s="1101">
        <f t="shared" si="1"/>
        <v>440188.91704004706</v>
      </c>
      <c r="G20" s="804">
        <f t="shared" si="1"/>
        <v>401295.44058281899</v>
      </c>
      <c r="H20" s="973">
        <f t="shared" si="0"/>
        <v>9.691980651646917E-2</v>
      </c>
      <c r="I20" s="804">
        <f t="shared" ref="I20:J20" si="2">I7+I8+I9+I17</f>
        <v>4821884.0202768482</v>
      </c>
      <c r="J20" s="804">
        <f t="shared" si="2"/>
        <v>4377067.9011201793</v>
      </c>
      <c r="K20" s="1442"/>
      <c r="L20" s="65"/>
    </row>
    <row r="21" spans="1:18" ht="12" customHeight="1">
      <c r="A21" s="1788"/>
      <c r="B21" s="805" t="s">
        <v>279</v>
      </c>
      <c r="C21" s="805" t="s">
        <v>137</v>
      </c>
      <c r="D21" s="1098">
        <f>SUM(D7:D19)</f>
        <v>9289</v>
      </c>
      <c r="E21" s="1099">
        <f t="shared" ref="E21:G21" si="3">SUM(E7:E19)</f>
        <v>9293</v>
      </c>
      <c r="F21" s="1102">
        <f t="shared" si="3"/>
        <v>440188.91704004706</v>
      </c>
      <c r="G21" s="806">
        <f t="shared" si="3"/>
        <v>401295.44058281899</v>
      </c>
      <c r="H21" s="973">
        <f t="shared" si="0"/>
        <v>9.691980651646917E-2</v>
      </c>
      <c r="I21" s="806">
        <f t="shared" ref="I21:J21" si="4">SUM(I7:I19)</f>
        <v>4821884.0202768482</v>
      </c>
      <c r="J21" s="806">
        <f t="shared" si="4"/>
        <v>4377067.9011201793</v>
      </c>
      <c r="K21" s="1442"/>
      <c r="L21" s="65"/>
    </row>
    <row r="22" spans="1:18" ht="12" customHeight="1">
      <c r="A22" s="1786" t="s">
        <v>280</v>
      </c>
      <c r="B22" s="652" t="s">
        <v>145</v>
      </c>
      <c r="C22" s="652" t="s">
        <v>146</v>
      </c>
      <c r="D22" s="1092">
        <v>0</v>
      </c>
      <c r="E22" s="1093">
        <v>0</v>
      </c>
      <c r="F22" s="977">
        <v>0</v>
      </c>
      <c r="G22" s="653">
        <v>0</v>
      </c>
      <c r="H22" s="1100" t="e">
        <f t="shared" si="0"/>
        <v>#DIV/0!</v>
      </c>
      <c r="I22" s="653">
        <v>0</v>
      </c>
      <c r="J22" s="653">
        <v>0</v>
      </c>
      <c r="K22" s="1442"/>
      <c r="L22" s="65"/>
    </row>
    <row r="23" spans="1:18" ht="12" customHeight="1">
      <c r="A23" s="1787"/>
      <c r="B23" s="652" t="s">
        <v>147</v>
      </c>
      <c r="C23" s="652" t="s">
        <v>148</v>
      </c>
      <c r="D23" s="1092">
        <v>162</v>
      </c>
      <c r="E23" s="1093">
        <v>162</v>
      </c>
      <c r="F23" s="977">
        <v>7301.5610000000006</v>
      </c>
      <c r="G23" s="653">
        <v>7150.1089999999995</v>
      </c>
      <c r="H23" s="971">
        <f t="shared" si="0"/>
        <v>2.1181774991122674E-2</v>
      </c>
      <c r="I23" s="653">
        <v>77304.661999999997</v>
      </c>
      <c r="J23" s="653">
        <v>75539.558000000005</v>
      </c>
      <c r="K23" s="1442"/>
      <c r="L23" s="65"/>
    </row>
    <row r="24" spans="1:18" ht="12" customHeight="1">
      <c r="A24" s="1787"/>
      <c r="B24" s="652" t="s">
        <v>149</v>
      </c>
      <c r="C24" s="652" t="s">
        <v>150</v>
      </c>
      <c r="D24" s="1092">
        <v>8</v>
      </c>
      <c r="E24" s="1093">
        <v>10</v>
      </c>
      <c r="F24" s="977">
        <v>1963.4899999999998</v>
      </c>
      <c r="G24" s="653">
        <v>2296.1369999999997</v>
      </c>
      <c r="H24" s="971">
        <f t="shared" si="0"/>
        <v>-0.14487245316808187</v>
      </c>
      <c r="I24" s="653">
        <v>20616.813999999998</v>
      </c>
      <c r="J24" s="653">
        <v>24109.448</v>
      </c>
      <c r="K24" s="1442"/>
    </row>
    <row r="25" spans="1:18" ht="12" customHeight="1">
      <c r="A25" s="1787"/>
      <c r="B25" s="652" t="s">
        <v>151</v>
      </c>
      <c r="C25" s="652" t="s">
        <v>152</v>
      </c>
      <c r="D25" s="1092">
        <v>0</v>
      </c>
      <c r="E25" s="1093">
        <v>0</v>
      </c>
      <c r="F25" s="977">
        <v>0</v>
      </c>
      <c r="G25" s="653">
        <v>0</v>
      </c>
      <c r="H25" s="1100" t="e">
        <f t="shared" si="0"/>
        <v>#DIV/0!</v>
      </c>
      <c r="I25" s="653">
        <v>0</v>
      </c>
      <c r="J25" s="653">
        <v>0</v>
      </c>
      <c r="K25" s="1442"/>
      <c r="L25" s="65"/>
      <c r="P25" s="65"/>
      <c r="Q25" s="65"/>
      <c r="R25" s="65"/>
    </row>
    <row r="26" spans="1:18" ht="12" customHeight="1">
      <c r="A26" s="1787"/>
      <c r="B26" s="652" t="s">
        <v>153</v>
      </c>
      <c r="C26" s="652" t="s">
        <v>154</v>
      </c>
      <c r="D26" s="1092">
        <v>0</v>
      </c>
      <c r="E26" s="1093">
        <v>0</v>
      </c>
      <c r="F26" s="977">
        <v>0</v>
      </c>
      <c r="G26" s="653">
        <v>0</v>
      </c>
      <c r="H26" s="1100" t="e">
        <f t="shared" si="0"/>
        <v>#DIV/0!</v>
      </c>
      <c r="I26" s="653">
        <v>0</v>
      </c>
      <c r="J26" s="653">
        <v>0</v>
      </c>
      <c r="K26" s="1442"/>
      <c r="L26" s="65"/>
      <c r="P26" s="65"/>
      <c r="Q26" s="65"/>
      <c r="R26" s="65"/>
    </row>
    <row r="27" spans="1:18" ht="12" customHeight="1">
      <c r="A27" s="1787"/>
      <c r="B27" s="652" t="s">
        <v>155</v>
      </c>
      <c r="C27" s="652" t="s">
        <v>156</v>
      </c>
      <c r="D27" s="1092">
        <v>6</v>
      </c>
      <c r="E27" s="1093">
        <v>8</v>
      </c>
      <c r="F27" s="977">
        <v>3254.530521961</v>
      </c>
      <c r="G27" s="653">
        <v>3602.5725576060004</v>
      </c>
      <c r="H27" s="971">
        <f t="shared" si="0"/>
        <v>-9.6609306288693617E-2</v>
      </c>
      <c r="I27" s="653">
        <v>34085.782999999996</v>
      </c>
      <c r="J27" s="653">
        <v>37730.943253332996</v>
      </c>
      <c r="K27" s="1442"/>
      <c r="L27" s="65"/>
      <c r="P27" s="65"/>
      <c r="Q27" s="65"/>
      <c r="R27" s="65"/>
    </row>
    <row r="28" spans="1:18" ht="12" customHeight="1">
      <c r="A28" s="1787"/>
      <c r="B28" s="652" t="s">
        <v>157</v>
      </c>
      <c r="C28" s="652" t="s">
        <v>158</v>
      </c>
      <c r="D28" s="1092">
        <v>1</v>
      </c>
      <c r="E28" s="1093">
        <v>1</v>
      </c>
      <c r="F28" s="977">
        <v>2154</v>
      </c>
      <c r="G28" s="653">
        <v>1962</v>
      </c>
      <c r="H28" s="971">
        <f t="shared" si="0"/>
        <v>9.7859327217125383E-2</v>
      </c>
      <c r="I28" s="653">
        <v>7045</v>
      </c>
      <c r="J28" s="653">
        <v>7006</v>
      </c>
      <c r="K28" s="1442"/>
      <c r="L28" s="65"/>
      <c r="P28" s="65"/>
      <c r="Q28" s="65"/>
      <c r="R28" s="65"/>
    </row>
    <row r="29" spans="1:18" ht="12" customHeight="1">
      <c r="A29" s="1787"/>
      <c r="B29" s="652" t="s">
        <v>159</v>
      </c>
      <c r="C29" s="652" t="s">
        <v>160</v>
      </c>
      <c r="D29" s="1092">
        <v>0</v>
      </c>
      <c r="E29" s="1093">
        <v>0</v>
      </c>
      <c r="F29" s="977">
        <v>0</v>
      </c>
      <c r="G29" s="653">
        <v>0</v>
      </c>
      <c r="H29" s="1100" t="e">
        <f t="shared" si="0"/>
        <v>#DIV/0!</v>
      </c>
      <c r="I29" s="653">
        <v>0</v>
      </c>
      <c r="J29" s="653">
        <v>0</v>
      </c>
      <c r="K29" s="1442"/>
      <c r="L29" s="65"/>
      <c r="P29" s="65"/>
      <c r="Q29" s="65"/>
      <c r="R29" s="65"/>
    </row>
    <row r="30" spans="1:18" ht="12" customHeight="1">
      <c r="A30" s="1787"/>
      <c r="B30" s="652" t="s">
        <v>161</v>
      </c>
      <c r="C30" s="652" t="s">
        <v>162</v>
      </c>
      <c r="D30" s="1092">
        <v>0</v>
      </c>
      <c r="E30" s="1093">
        <v>0</v>
      </c>
      <c r="F30" s="977">
        <v>0</v>
      </c>
      <c r="G30" s="653">
        <v>0</v>
      </c>
      <c r="H30" s="1100" t="e">
        <f t="shared" si="0"/>
        <v>#DIV/0!</v>
      </c>
      <c r="I30" s="653">
        <v>0</v>
      </c>
      <c r="J30" s="653">
        <v>0</v>
      </c>
      <c r="K30" s="89"/>
      <c r="L30" s="65"/>
      <c r="P30" s="65"/>
      <c r="Q30" s="65"/>
      <c r="R30" s="65"/>
    </row>
    <row r="31" spans="1:18" ht="12" customHeight="1">
      <c r="A31" s="1787"/>
      <c r="B31" s="652" t="s">
        <v>514</v>
      </c>
      <c r="C31" s="652" t="s">
        <v>516</v>
      </c>
      <c r="D31" s="1092">
        <v>0</v>
      </c>
      <c r="E31" s="1093">
        <v>0</v>
      </c>
      <c r="F31" s="977">
        <v>0</v>
      </c>
      <c r="G31" s="653">
        <v>0</v>
      </c>
      <c r="H31" s="1100" t="e">
        <f t="shared" si="0"/>
        <v>#DIV/0!</v>
      </c>
      <c r="I31" s="653">
        <v>0</v>
      </c>
      <c r="J31" s="653">
        <v>0</v>
      </c>
      <c r="K31" s="89"/>
      <c r="L31" s="65"/>
      <c r="P31" s="65"/>
      <c r="Q31" s="65"/>
      <c r="R31" s="65"/>
    </row>
    <row r="32" spans="1:18" ht="12" customHeight="1">
      <c r="A32" s="1787"/>
      <c r="B32" s="652" t="s">
        <v>163</v>
      </c>
      <c r="C32" s="652" t="s">
        <v>164</v>
      </c>
      <c r="D32" s="1092">
        <v>0</v>
      </c>
      <c r="E32" s="1093">
        <v>0</v>
      </c>
      <c r="F32" s="977">
        <v>0</v>
      </c>
      <c r="G32" s="653">
        <v>0</v>
      </c>
      <c r="H32" s="1100" t="e">
        <f t="shared" si="0"/>
        <v>#DIV/0!</v>
      </c>
      <c r="I32" s="653">
        <v>0</v>
      </c>
      <c r="J32" s="653">
        <v>0</v>
      </c>
      <c r="K32" s="89"/>
      <c r="P32" s="65"/>
      <c r="Q32" s="65"/>
      <c r="R32" s="65"/>
    </row>
    <row r="33" spans="1:18" ht="12" customHeight="1">
      <c r="A33" s="1787"/>
      <c r="B33" s="652" t="s">
        <v>515</v>
      </c>
      <c r="C33" s="652" t="s">
        <v>517</v>
      </c>
      <c r="D33" s="1092">
        <v>0</v>
      </c>
      <c r="E33" s="1093">
        <v>0</v>
      </c>
      <c r="F33" s="977">
        <v>0</v>
      </c>
      <c r="G33" s="653">
        <v>0</v>
      </c>
      <c r="H33" s="1100" t="e">
        <f t="shared" si="0"/>
        <v>#DIV/0!</v>
      </c>
      <c r="I33" s="653">
        <v>0</v>
      </c>
      <c r="J33" s="653">
        <v>0</v>
      </c>
      <c r="K33" s="89"/>
      <c r="P33" s="65"/>
      <c r="Q33" s="65"/>
      <c r="R33" s="65"/>
    </row>
    <row r="34" spans="1:18" ht="12" customHeight="1">
      <c r="A34" s="1787"/>
      <c r="B34" s="652" t="s">
        <v>165</v>
      </c>
      <c r="C34" s="652" t="s">
        <v>166</v>
      </c>
      <c r="D34" s="1092">
        <v>0</v>
      </c>
      <c r="E34" s="1093">
        <v>0</v>
      </c>
      <c r="F34" s="977">
        <v>0</v>
      </c>
      <c r="G34" s="653">
        <v>0</v>
      </c>
      <c r="H34" s="1225" t="e">
        <f t="shared" si="0"/>
        <v>#DIV/0!</v>
      </c>
      <c r="I34" s="653">
        <v>0</v>
      </c>
      <c r="J34" s="653">
        <v>0</v>
      </c>
      <c r="K34" s="89"/>
      <c r="P34" s="65"/>
      <c r="Q34" s="65"/>
      <c r="R34" s="65"/>
    </row>
    <row r="35" spans="1:18" ht="12" customHeight="1">
      <c r="A35" s="1787"/>
      <c r="B35" s="803" t="s">
        <v>278</v>
      </c>
      <c r="C35" s="803" t="s">
        <v>168</v>
      </c>
      <c r="D35" s="1096">
        <f>D22+D23+D24+D32</f>
        <v>170</v>
      </c>
      <c r="E35" s="1097">
        <f t="shared" ref="E35:G35" si="5">E22+E23+E24+E32</f>
        <v>172</v>
      </c>
      <c r="F35" s="1101">
        <f t="shared" si="5"/>
        <v>9265.0509999999995</v>
      </c>
      <c r="G35" s="804">
        <f t="shared" si="5"/>
        <v>9446.2459999999992</v>
      </c>
      <c r="H35" s="973">
        <f t="shared" si="0"/>
        <v>-1.9181693976633652E-2</v>
      </c>
      <c r="I35" s="804">
        <f t="shared" ref="I35:J35" si="6">I22+I23+I24+I32</f>
        <v>97921.475999999995</v>
      </c>
      <c r="J35" s="804">
        <f t="shared" si="6"/>
        <v>99649.006000000008</v>
      </c>
      <c r="K35" s="89"/>
      <c r="P35" s="65"/>
      <c r="Q35" s="65"/>
      <c r="R35" s="65"/>
    </row>
    <row r="36" spans="1:18" ht="12" customHeight="1">
      <c r="A36" s="1788"/>
      <c r="B36" s="805" t="s">
        <v>279</v>
      </c>
      <c r="C36" s="805" t="s">
        <v>137</v>
      </c>
      <c r="D36" s="1098">
        <f>SUM(D22:D34)</f>
        <v>177</v>
      </c>
      <c r="E36" s="1099">
        <f t="shared" ref="E36:G36" si="7">SUM(E22:E34)</f>
        <v>181</v>
      </c>
      <c r="F36" s="1102">
        <f t="shared" si="7"/>
        <v>14673.581521960999</v>
      </c>
      <c r="G36" s="806">
        <f t="shared" si="7"/>
        <v>15010.818557605999</v>
      </c>
      <c r="H36" s="973">
        <f t="shared" si="0"/>
        <v>-2.2466265537139599E-2</v>
      </c>
      <c r="I36" s="806">
        <f t="shared" ref="I36" si="8">SUM(I22:I34)</f>
        <v>139052.25899999999</v>
      </c>
      <c r="J36" s="806">
        <f>SUM(J22:J34)</f>
        <v>144385.949253333</v>
      </c>
      <c r="K36" s="89"/>
      <c r="P36" s="65"/>
      <c r="Q36" s="65"/>
      <c r="R36" s="65"/>
    </row>
    <row r="37" spans="1:18" ht="12" customHeight="1">
      <c r="A37" s="1786" t="s">
        <v>281</v>
      </c>
      <c r="B37" s="652" t="s">
        <v>145</v>
      </c>
      <c r="C37" s="652" t="s">
        <v>146</v>
      </c>
      <c r="D37" s="1092">
        <f>D7+D22</f>
        <v>9288</v>
      </c>
      <c r="E37" s="1093">
        <v>9292</v>
      </c>
      <c r="F37" s="1333">
        <f t="shared" ref="F37:G37" si="9">F7+F22</f>
        <v>440128.30504004704</v>
      </c>
      <c r="G37" s="1334">
        <f t="shared" si="9"/>
        <v>401093.81958281901</v>
      </c>
      <c r="H37" s="971">
        <f t="shared" si="0"/>
        <v>9.7320087100389932E-2</v>
      </c>
      <c r="I37" s="1334">
        <f>I7+I22</f>
        <v>4821265.7772768484</v>
      </c>
      <c r="J37" s="1334">
        <f>J7+J22</f>
        <v>4375003.5491201794</v>
      </c>
      <c r="K37" s="89"/>
      <c r="P37" s="65"/>
      <c r="Q37" s="65"/>
      <c r="R37" s="65"/>
    </row>
    <row r="38" spans="1:18" ht="12" customHeight="1">
      <c r="A38" s="1787"/>
      <c r="B38" s="652" t="s">
        <v>147</v>
      </c>
      <c r="C38" s="652" t="s">
        <v>148</v>
      </c>
      <c r="D38" s="1092">
        <f t="shared" ref="D38:F38" si="10">D8+D23</f>
        <v>162</v>
      </c>
      <c r="E38" s="1093">
        <v>162</v>
      </c>
      <c r="F38" s="1333">
        <f t="shared" si="10"/>
        <v>7301.5610000000006</v>
      </c>
      <c r="G38" s="1334">
        <f t="shared" ref="G38" si="11">G8+G23</f>
        <v>7150.1089999999995</v>
      </c>
      <c r="H38" s="971">
        <f t="shared" si="0"/>
        <v>2.1181774991122674E-2</v>
      </c>
      <c r="I38" s="1334">
        <f t="shared" ref="I38" si="12">I8+I23</f>
        <v>77304.661999999997</v>
      </c>
      <c r="J38" s="1334">
        <f t="shared" ref="J38" si="13">J8+J23</f>
        <v>75539.558000000005</v>
      </c>
      <c r="K38" s="89"/>
      <c r="P38" s="65"/>
      <c r="Q38" s="65"/>
      <c r="R38" s="65"/>
    </row>
    <row r="39" spans="1:18" ht="12" customHeight="1">
      <c r="A39" s="1787"/>
      <c r="B39" s="652" t="s">
        <v>149</v>
      </c>
      <c r="C39" s="652" t="s">
        <v>150</v>
      </c>
      <c r="D39" s="1092">
        <f t="shared" ref="D39:F39" si="14">D9+D24</f>
        <v>8</v>
      </c>
      <c r="E39" s="1093">
        <v>10</v>
      </c>
      <c r="F39" s="1333">
        <f t="shared" si="14"/>
        <v>1963.4899999999998</v>
      </c>
      <c r="G39" s="1334">
        <f t="shared" ref="G39" si="15">G9+G24</f>
        <v>2296.1369999999997</v>
      </c>
      <c r="H39" s="971">
        <f t="shared" si="0"/>
        <v>-0.14487245316808187</v>
      </c>
      <c r="I39" s="1334">
        <f t="shared" ref="I39" si="16">I9+I24</f>
        <v>20616.813999999998</v>
      </c>
      <c r="J39" s="1334">
        <f t="shared" ref="J39" si="17">J9+J24</f>
        <v>24109.448</v>
      </c>
      <c r="K39" s="89"/>
      <c r="P39" s="65"/>
      <c r="Q39" s="65"/>
      <c r="R39" s="65"/>
    </row>
    <row r="40" spans="1:18" ht="12" customHeight="1">
      <c r="A40" s="1787"/>
      <c r="B40" s="652" t="s">
        <v>151</v>
      </c>
      <c r="C40" s="652" t="s">
        <v>152</v>
      </c>
      <c r="D40" s="1092">
        <f t="shared" ref="D40:F40" si="18">D10+D25</f>
        <v>0</v>
      </c>
      <c r="E40" s="1093">
        <v>0</v>
      </c>
      <c r="F40" s="1333">
        <f t="shared" si="18"/>
        <v>0</v>
      </c>
      <c r="G40" s="1334">
        <f t="shared" ref="G40" si="19">G10+G25</f>
        <v>0</v>
      </c>
      <c r="H40" s="1100" t="e">
        <f t="shared" si="0"/>
        <v>#DIV/0!</v>
      </c>
      <c r="I40" s="1334">
        <f t="shared" ref="I40" si="20">I10+I25</f>
        <v>0</v>
      </c>
      <c r="J40" s="1334">
        <f t="shared" ref="J40" si="21">J10+J25</f>
        <v>0</v>
      </c>
      <c r="K40" s="89"/>
      <c r="P40" s="65"/>
      <c r="Q40" s="65"/>
      <c r="R40" s="65"/>
    </row>
    <row r="41" spans="1:18" ht="12" customHeight="1">
      <c r="A41" s="1787"/>
      <c r="B41" s="652" t="s">
        <v>153</v>
      </c>
      <c r="C41" s="652" t="s">
        <v>154</v>
      </c>
      <c r="D41" s="1092">
        <f t="shared" ref="D41:F41" si="22">D11+D26</f>
        <v>0</v>
      </c>
      <c r="E41" s="1093">
        <v>0</v>
      </c>
      <c r="F41" s="1333">
        <f t="shared" si="22"/>
        <v>0</v>
      </c>
      <c r="G41" s="1334">
        <f t="shared" ref="G41" si="23">G11+G26</f>
        <v>0</v>
      </c>
      <c r="H41" s="1100" t="e">
        <f t="shared" si="0"/>
        <v>#DIV/0!</v>
      </c>
      <c r="I41" s="1334">
        <f t="shared" ref="I41" si="24">I11+I26</f>
        <v>0</v>
      </c>
      <c r="J41" s="1334">
        <f t="shared" ref="J41" si="25">J11+J26</f>
        <v>0</v>
      </c>
      <c r="K41" s="89"/>
      <c r="P41" s="65"/>
      <c r="Q41" s="65"/>
      <c r="R41" s="65"/>
    </row>
    <row r="42" spans="1:18" ht="12" customHeight="1">
      <c r="A42" s="1787"/>
      <c r="B42" s="652" t="s">
        <v>155</v>
      </c>
      <c r="C42" s="652" t="s">
        <v>156</v>
      </c>
      <c r="D42" s="1092">
        <f t="shared" ref="D42:F42" si="26">D12+D27</f>
        <v>6</v>
      </c>
      <c r="E42" s="1093">
        <v>8</v>
      </c>
      <c r="F42" s="1333">
        <f t="shared" si="26"/>
        <v>3254.530521961</v>
      </c>
      <c r="G42" s="1334">
        <f t="shared" ref="G42" si="27">G12+G27</f>
        <v>3602.5725576060004</v>
      </c>
      <c r="H42" s="971">
        <f t="shared" si="0"/>
        <v>-9.6609306288693617E-2</v>
      </c>
      <c r="I42" s="1334">
        <f t="shared" ref="I42" si="28">I12+I27</f>
        <v>34085.782999999996</v>
      </c>
      <c r="J42" s="1334">
        <f t="shared" ref="J42" si="29">J12+J27</f>
        <v>37730.943253332996</v>
      </c>
      <c r="K42" s="89"/>
      <c r="P42" s="65"/>
      <c r="Q42" s="65"/>
      <c r="R42" s="65"/>
    </row>
    <row r="43" spans="1:18" ht="12" customHeight="1">
      <c r="A43" s="1787"/>
      <c r="B43" s="652" t="s">
        <v>157</v>
      </c>
      <c r="C43" s="652" t="s">
        <v>158</v>
      </c>
      <c r="D43" s="1092">
        <f t="shared" ref="D43:F43" si="30">D13+D28</f>
        <v>1</v>
      </c>
      <c r="E43" s="1093">
        <v>1</v>
      </c>
      <c r="F43" s="1333">
        <f t="shared" si="30"/>
        <v>2154</v>
      </c>
      <c r="G43" s="1334">
        <f t="shared" ref="G43" si="31">G13+G28</f>
        <v>1962</v>
      </c>
      <c r="H43" s="971">
        <f t="shared" si="0"/>
        <v>9.7859327217125383E-2</v>
      </c>
      <c r="I43" s="1334">
        <f t="shared" ref="I43" si="32">I13+I28</f>
        <v>7045</v>
      </c>
      <c r="J43" s="1334">
        <f t="shared" ref="J43" si="33">J13+J28</f>
        <v>7006</v>
      </c>
      <c r="K43" s="89"/>
      <c r="P43" s="65"/>
      <c r="Q43" s="65"/>
      <c r="R43" s="65"/>
    </row>
    <row r="44" spans="1:18" ht="12" customHeight="1">
      <c r="A44" s="1787"/>
      <c r="B44" s="652" t="s">
        <v>159</v>
      </c>
      <c r="C44" s="652" t="s">
        <v>160</v>
      </c>
      <c r="D44" s="1092">
        <f t="shared" ref="D44:F44" si="34">D14+D29</f>
        <v>0</v>
      </c>
      <c r="E44" s="1093">
        <v>0</v>
      </c>
      <c r="F44" s="1333">
        <f t="shared" si="34"/>
        <v>0</v>
      </c>
      <c r="G44" s="1334">
        <f t="shared" ref="G44" si="35">G14+G29</f>
        <v>0</v>
      </c>
      <c r="H44" s="1100" t="e">
        <f t="shared" si="0"/>
        <v>#DIV/0!</v>
      </c>
      <c r="I44" s="1334">
        <f t="shared" ref="I44" si="36">I14+I29</f>
        <v>0</v>
      </c>
      <c r="J44" s="1334">
        <f t="shared" ref="J44" si="37">J14+J29</f>
        <v>0</v>
      </c>
      <c r="K44" s="89"/>
      <c r="P44" s="65"/>
      <c r="Q44" s="65"/>
      <c r="R44" s="65"/>
    </row>
    <row r="45" spans="1:18" ht="12" customHeight="1">
      <c r="A45" s="1787"/>
      <c r="B45" s="652" t="s">
        <v>161</v>
      </c>
      <c r="C45" s="652" t="s">
        <v>162</v>
      </c>
      <c r="D45" s="1092">
        <f t="shared" ref="D45:F45" si="38">D15+D30</f>
        <v>0</v>
      </c>
      <c r="E45" s="1093">
        <v>0</v>
      </c>
      <c r="F45" s="1333">
        <f t="shared" si="38"/>
        <v>0</v>
      </c>
      <c r="G45" s="1334">
        <f t="shared" ref="G45" si="39">G15+G30</f>
        <v>0</v>
      </c>
      <c r="H45" s="1100" t="e">
        <f t="shared" si="0"/>
        <v>#DIV/0!</v>
      </c>
      <c r="I45" s="1334">
        <f t="shared" ref="I45" si="40">I15+I30</f>
        <v>0</v>
      </c>
      <c r="J45" s="1334">
        <f t="shared" ref="J45" si="41">J15+J30</f>
        <v>0</v>
      </c>
      <c r="K45" s="63"/>
      <c r="L45" s="65"/>
      <c r="M45" s="109"/>
      <c r="N45" s="109"/>
    </row>
    <row r="46" spans="1:18" ht="12" customHeight="1">
      <c r="A46" s="1787"/>
      <c r="B46" s="652" t="s">
        <v>514</v>
      </c>
      <c r="C46" s="652" t="s">
        <v>516</v>
      </c>
      <c r="D46" s="1092">
        <f t="shared" ref="D46" si="42">D16+D31</f>
        <v>0</v>
      </c>
      <c r="E46" s="1093">
        <v>0</v>
      </c>
      <c r="F46" s="1333">
        <f t="shared" ref="F46" si="43">F16+F31</f>
        <v>0</v>
      </c>
      <c r="G46" s="1334">
        <f t="shared" ref="G46" si="44">G16+G31</f>
        <v>0</v>
      </c>
      <c r="H46" s="1100" t="e">
        <f t="shared" ref="H46:H48" si="45">(F46-G46)/G46</f>
        <v>#DIV/0!</v>
      </c>
      <c r="I46" s="1334">
        <f t="shared" ref="I46" si="46">I16+I31</f>
        <v>0</v>
      </c>
      <c r="J46" s="1334">
        <f t="shared" ref="J46" si="47">J16+J31</f>
        <v>0</v>
      </c>
      <c r="K46" s="63"/>
      <c r="L46" s="65"/>
      <c r="M46" s="109"/>
      <c r="N46" s="109"/>
    </row>
    <row r="47" spans="1:18" ht="12" customHeight="1">
      <c r="A47" s="1787"/>
      <c r="B47" s="652" t="s">
        <v>163</v>
      </c>
      <c r="C47" s="652" t="s">
        <v>164</v>
      </c>
      <c r="D47" s="1092">
        <f t="shared" ref="D47" si="48">D17+D32</f>
        <v>1</v>
      </c>
      <c r="E47" s="1093">
        <v>1</v>
      </c>
      <c r="F47" s="1333">
        <f t="shared" ref="F47" si="49">F17+F32</f>
        <v>60.612000000000002</v>
      </c>
      <c r="G47" s="1334">
        <f t="shared" ref="G47" si="50">G17+G32</f>
        <v>201.62100000000001</v>
      </c>
      <c r="H47" s="1100">
        <f t="shared" si="45"/>
        <v>-0.69937655303763002</v>
      </c>
      <c r="I47" s="1334">
        <f t="shared" ref="I47" si="51">I17+I32</f>
        <v>618.24300000000005</v>
      </c>
      <c r="J47" s="1334">
        <f t="shared" ref="J47" si="52">J17+J32</f>
        <v>2064.3519999999999</v>
      </c>
      <c r="K47" s="63"/>
      <c r="L47" s="63"/>
      <c r="M47" s="109"/>
      <c r="N47" s="109"/>
    </row>
    <row r="48" spans="1:18" ht="12" customHeight="1">
      <c r="A48" s="1787"/>
      <c r="B48" s="652" t="s">
        <v>515</v>
      </c>
      <c r="C48" s="652" t="s">
        <v>517</v>
      </c>
      <c r="D48" s="1092">
        <f t="shared" ref="D48" si="53">D18+D33</f>
        <v>0</v>
      </c>
      <c r="E48" s="1093">
        <v>0</v>
      </c>
      <c r="F48" s="1333">
        <f t="shared" ref="F48" si="54">F18+F33</f>
        <v>0</v>
      </c>
      <c r="G48" s="1334">
        <f t="shared" ref="G48" si="55">G18+G33</f>
        <v>0</v>
      </c>
      <c r="H48" s="1100" t="e">
        <f t="shared" si="45"/>
        <v>#DIV/0!</v>
      </c>
      <c r="I48" s="1334">
        <f t="shared" ref="I48" si="56">I18+I33</f>
        <v>0</v>
      </c>
      <c r="J48" s="1334">
        <f t="shared" ref="J48" si="57">J18+J33</f>
        <v>0</v>
      </c>
      <c r="K48" s="63"/>
      <c r="L48" s="63"/>
      <c r="M48" s="109"/>
      <c r="N48" s="109"/>
    </row>
    <row r="49" spans="1:15" ht="12" customHeight="1">
      <c r="A49" s="1787"/>
      <c r="B49" s="652" t="s">
        <v>165</v>
      </c>
      <c r="C49" s="652" t="s">
        <v>166</v>
      </c>
      <c r="D49" s="1092">
        <f t="shared" ref="D49:F49" si="58">D19+D34</f>
        <v>0</v>
      </c>
      <c r="E49" s="1093">
        <v>0</v>
      </c>
      <c r="F49" s="1441">
        <f t="shared" si="58"/>
        <v>0</v>
      </c>
      <c r="G49" s="1334">
        <f t="shared" ref="G49" si="59">G19+G34</f>
        <v>0</v>
      </c>
      <c r="H49" s="1225" t="e">
        <f t="shared" si="0"/>
        <v>#DIV/0!</v>
      </c>
      <c r="I49" s="1334">
        <f t="shared" ref="I49" si="60">I19+I34</f>
        <v>0</v>
      </c>
      <c r="J49" s="1334">
        <f t="shared" ref="J49" si="61">J19+J34</f>
        <v>0</v>
      </c>
    </row>
    <row r="50" spans="1:15" ht="12" customHeight="1">
      <c r="A50" s="1787"/>
      <c r="B50" s="803" t="s">
        <v>278</v>
      </c>
      <c r="C50" s="803" t="s">
        <v>168</v>
      </c>
      <c r="D50" s="1096">
        <f>D37+D38+D39+D47</f>
        <v>9459</v>
      </c>
      <c r="E50" s="1097">
        <f t="shared" ref="E50:F50" si="62">E37+E38+E39+E47</f>
        <v>9465</v>
      </c>
      <c r="F50" s="1101">
        <f t="shared" si="62"/>
        <v>449453.96804004704</v>
      </c>
      <c r="G50" s="804">
        <f>G37+G38+G39+G47</f>
        <v>410741.68658281898</v>
      </c>
      <c r="H50" s="973">
        <f t="shared" si="0"/>
        <v>9.4249701751230444E-2</v>
      </c>
      <c r="I50" s="804">
        <f>I37+I38+I39+I47</f>
        <v>4919805.496276848</v>
      </c>
      <c r="J50" s="804">
        <f t="shared" ref="J50" si="63">J37+J38+J39+J47</f>
        <v>4476716.9071201794</v>
      </c>
    </row>
    <row r="51" spans="1:15" ht="12" customHeight="1">
      <c r="A51" s="1788"/>
      <c r="B51" s="805" t="s">
        <v>279</v>
      </c>
      <c r="C51" s="805" t="s">
        <v>137</v>
      </c>
      <c r="D51" s="1098">
        <f>SUM(D37:D49)</f>
        <v>9466</v>
      </c>
      <c r="E51" s="1099">
        <f t="shared" ref="E51:G51" si="64">SUM(E37:E49)</f>
        <v>9474</v>
      </c>
      <c r="F51" s="1102">
        <f t="shared" si="64"/>
        <v>454862.49856200803</v>
      </c>
      <c r="G51" s="806">
        <f t="shared" si="64"/>
        <v>416306.25914042495</v>
      </c>
      <c r="H51" s="973">
        <f t="shared" si="0"/>
        <v>9.2615084628303895E-2</v>
      </c>
      <c r="I51" s="806">
        <f t="shared" ref="I51:J51" si="65">SUM(I37:I49)</f>
        <v>4960936.2792768478</v>
      </c>
      <c r="J51" s="806">
        <f t="shared" si="65"/>
        <v>4521453.8503735121</v>
      </c>
    </row>
    <row r="52" spans="1:15" ht="9.9499999999999993" customHeight="1">
      <c r="A52" s="16"/>
      <c r="B52" s="16"/>
      <c r="C52" s="16"/>
      <c r="D52" s="16"/>
      <c r="E52" s="16"/>
      <c r="F52" s="16"/>
      <c r="G52" s="16"/>
      <c r="H52" s="16"/>
      <c r="I52" s="16"/>
      <c r="J52" s="16"/>
    </row>
    <row r="53" spans="1:15">
      <c r="A53" s="1598" t="s">
        <v>282</v>
      </c>
      <c r="B53" s="1598"/>
      <c r="C53" s="1598"/>
      <c r="D53" s="1598"/>
      <c r="E53" s="1598"/>
      <c r="F53" s="1598"/>
      <c r="G53" s="1598"/>
      <c r="H53" s="1598"/>
      <c r="I53" s="1598"/>
      <c r="J53" s="75"/>
    </row>
    <row r="54" spans="1:15" ht="9.9499999999999993" customHeight="1">
      <c r="A54" s="16"/>
      <c r="B54" s="16"/>
      <c r="C54" s="16"/>
      <c r="D54" s="16"/>
      <c r="E54" s="16"/>
      <c r="F54" s="16"/>
      <c r="G54" s="16"/>
      <c r="H54" s="16"/>
      <c r="I54" s="16"/>
      <c r="J54" s="16"/>
    </row>
    <row r="55" spans="1:15" ht="9.9499999999999993" customHeight="1">
      <c r="A55" s="16"/>
      <c r="B55" s="16"/>
      <c r="C55" s="16"/>
      <c r="D55" s="67">
        <f>F6</f>
        <v>2025</v>
      </c>
      <c r="E55" s="67">
        <f>G6</f>
        <v>2024</v>
      </c>
      <c r="F55" s="16"/>
      <c r="G55" s="16"/>
      <c r="H55" s="16"/>
      <c r="I55" s="16"/>
      <c r="J55" s="16"/>
    </row>
    <row r="56" spans="1:15" ht="9.9499999999999993" customHeight="1">
      <c r="A56" s="16"/>
      <c r="B56" s="16"/>
      <c r="C56" s="16" t="str">
        <f t="shared" ref="C56:C64" si="66">C37</f>
        <v>A</v>
      </c>
      <c r="D56" s="14">
        <f>F37</f>
        <v>440128.30504004704</v>
      </c>
      <c r="E56" s="14">
        <f>G37</f>
        <v>401093.81958281901</v>
      </c>
      <c r="F56" s="16"/>
      <c r="G56" s="16"/>
      <c r="H56" s="16"/>
      <c r="I56" s="16"/>
      <c r="J56" s="16"/>
    </row>
    <row r="57" spans="1:15" s="67" customFormat="1" ht="9.9499999999999993" customHeight="1">
      <c r="C57" s="16" t="str">
        <f t="shared" si="66"/>
        <v>A1</v>
      </c>
      <c r="D57" s="14">
        <f t="shared" ref="D57:E57" si="67">F38</f>
        <v>7301.5610000000006</v>
      </c>
      <c r="E57" s="14">
        <f t="shared" si="67"/>
        <v>7150.1089999999995</v>
      </c>
      <c r="F57" s="111"/>
      <c r="G57" s="112"/>
      <c r="H57" s="110"/>
      <c r="I57" s="63"/>
      <c r="J57" s="73"/>
      <c r="L57" s="66"/>
      <c r="M57" s="66"/>
      <c r="N57" s="66"/>
      <c r="O57" s="66"/>
    </row>
    <row r="58" spans="1:15" s="67" customFormat="1" ht="9.9499999999999993" customHeight="1">
      <c r="C58" s="16" t="str">
        <f t="shared" si="66"/>
        <v>A2</v>
      </c>
      <c r="D58" s="14">
        <f t="shared" ref="D58:E58" si="68">F39</f>
        <v>1963.4899999999998</v>
      </c>
      <c r="E58" s="14">
        <f t="shared" si="68"/>
        <v>2296.1369999999997</v>
      </c>
      <c r="L58" s="66"/>
      <c r="M58" s="66"/>
      <c r="N58" s="66"/>
      <c r="O58" s="66"/>
    </row>
    <row r="59" spans="1:15" s="67" customFormat="1" ht="9.9499999999999993" customHeight="1">
      <c r="C59" s="16" t="str">
        <f t="shared" si="66"/>
        <v>B</v>
      </c>
      <c r="D59" s="14">
        <f t="shared" ref="D59:E59" si="69">F40</f>
        <v>0</v>
      </c>
      <c r="E59" s="14">
        <f t="shared" si="69"/>
        <v>0</v>
      </c>
      <c r="F59" s="111"/>
      <c r="G59" s="112"/>
      <c r="H59" s="110"/>
      <c r="I59" s="63"/>
      <c r="J59" s="73"/>
      <c r="L59" s="66"/>
      <c r="M59" s="66"/>
      <c r="N59" s="66"/>
      <c r="O59" s="66"/>
    </row>
    <row r="60" spans="1:15" s="67" customFormat="1" ht="9.9499999999999993" customHeight="1">
      <c r="C60" s="16" t="str">
        <f t="shared" si="66"/>
        <v>C</v>
      </c>
      <c r="D60" s="14">
        <f t="shared" ref="D60:E60" si="70">F41</f>
        <v>0</v>
      </c>
      <c r="E60" s="14">
        <f t="shared" si="70"/>
        <v>0</v>
      </c>
      <c r="F60" s="111"/>
      <c r="G60" s="112"/>
      <c r="H60" s="110"/>
      <c r="I60" s="63"/>
      <c r="J60" s="73"/>
      <c r="L60" s="66"/>
      <c r="M60" s="66"/>
      <c r="N60" s="66"/>
      <c r="O60" s="66"/>
    </row>
    <row r="61" spans="1:15" s="67" customFormat="1" ht="9.9499999999999993" customHeight="1">
      <c r="C61" s="16" t="str">
        <f t="shared" si="66"/>
        <v>D</v>
      </c>
      <c r="D61" s="14">
        <f t="shared" ref="D61:E61" si="71">F42</f>
        <v>3254.530521961</v>
      </c>
      <c r="E61" s="14">
        <f t="shared" si="71"/>
        <v>3602.5725576060004</v>
      </c>
      <c r="F61" s="111"/>
      <c r="G61" s="112"/>
      <c r="H61" s="110"/>
      <c r="I61" s="63"/>
      <c r="J61" s="73"/>
      <c r="L61" s="66"/>
      <c r="M61" s="66"/>
      <c r="N61" s="66"/>
      <c r="O61" s="66"/>
    </row>
    <row r="62" spans="1:15" s="67" customFormat="1" ht="9.9499999999999993" customHeight="1">
      <c r="C62" s="16" t="str">
        <f t="shared" si="66"/>
        <v>E</v>
      </c>
      <c r="D62" s="14">
        <f t="shared" ref="D62:E62" si="72">F43</f>
        <v>2154</v>
      </c>
      <c r="E62" s="14">
        <f t="shared" si="72"/>
        <v>1962</v>
      </c>
      <c r="F62" s="111"/>
      <c r="G62" s="112"/>
      <c r="H62" s="110"/>
      <c r="I62" s="63"/>
      <c r="J62" s="73"/>
      <c r="L62" s="66"/>
      <c r="M62" s="66"/>
      <c r="N62" s="66"/>
      <c r="O62" s="66"/>
    </row>
    <row r="63" spans="1:15" s="67" customFormat="1" ht="9.9499999999999993" customHeight="1">
      <c r="C63" s="16" t="str">
        <f t="shared" si="66"/>
        <v>F</v>
      </c>
      <c r="D63" s="14">
        <f t="shared" ref="D63:E63" si="73">F44</f>
        <v>0</v>
      </c>
      <c r="E63" s="14">
        <f t="shared" si="73"/>
        <v>0</v>
      </c>
      <c r="F63" s="111"/>
      <c r="G63" s="112"/>
      <c r="L63" s="66"/>
      <c r="M63" s="66"/>
      <c r="N63" s="66"/>
      <c r="O63" s="66"/>
    </row>
    <row r="64" spans="1:15" s="67" customFormat="1" ht="9.9499999999999993" customHeight="1">
      <c r="C64" s="16" t="str">
        <f t="shared" si="66"/>
        <v>G</v>
      </c>
      <c r="D64" s="14">
        <f t="shared" ref="D64:E64" si="74">F45</f>
        <v>0</v>
      </c>
      <c r="E64" s="14">
        <f t="shared" si="74"/>
        <v>0</v>
      </c>
      <c r="F64" s="111"/>
      <c r="G64" s="112"/>
      <c r="L64" s="66"/>
      <c r="M64" s="66"/>
      <c r="N64" s="66"/>
      <c r="O64" s="66"/>
    </row>
    <row r="65" spans="1:15" s="67" customFormat="1" ht="9.9499999999999993" customHeight="1">
      <c r="C65" s="16" t="str">
        <f>C47</f>
        <v>M</v>
      </c>
      <c r="D65" s="14">
        <f t="shared" ref="D65:E65" si="75">F47</f>
        <v>60.612000000000002</v>
      </c>
      <c r="E65" s="14">
        <f t="shared" si="75"/>
        <v>201.62100000000001</v>
      </c>
      <c r="L65" s="66"/>
      <c r="M65" s="66"/>
      <c r="N65" s="66"/>
      <c r="O65" s="66"/>
    </row>
    <row r="66" spans="1:15" s="67" customFormat="1" ht="9.9499999999999993" customHeight="1">
      <c r="C66" s="16" t="str">
        <f t="shared" ref="C66" si="76">C49</f>
        <v>Z</v>
      </c>
      <c r="D66" s="14">
        <f t="shared" ref="D66:E66" si="77">F49</f>
        <v>0</v>
      </c>
      <c r="E66" s="14">
        <f t="shared" si="77"/>
        <v>0</v>
      </c>
      <c r="L66" s="66"/>
      <c r="M66" s="66"/>
      <c r="N66" s="66"/>
      <c r="O66" s="66"/>
    </row>
    <row r="67" spans="1:15" s="67" customFormat="1" ht="9.9499999999999993" customHeight="1">
      <c r="A67" s="1779" t="s">
        <v>443</v>
      </c>
      <c r="B67" s="1779"/>
      <c r="C67" s="1779"/>
      <c r="D67" s="1779"/>
      <c r="E67" s="1779"/>
      <c r="F67" s="1779"/>
      <c r="G67" s="1779"/>
      <c r="H67" s="1779"/>
      <c r="I67" s="1779"/>
      <c r="J67" s="1779"/>
      <c r="L67" s="66"/>
      <c r="M67" s="66"/>
      <c r="N67" s="66"/>
      <c r="O67" s="66"/>
    </row>
    <row r="68" spans="1:15" s="67" customFormat="1" ht="12.95" customHeight="1">
      <c r="A68" s="1785" t="s">
        <v>444</v>
      </c>
      <c r="B68" s="1785"/>
      <c r="C68" s="1785"/>
      <c r="D68" s="1785"/>
      <c r="E68" s="1785"/>
      <c r="F68" s="1785"/>
      <c r="G68" s="1785"/>
      <c r="H68" s="1785"/>
      <c r="I68" s="1785"/>
      <c r="J68" s="1785"/>
      <c r="L68" s="66"/>
      <c r="M68" s="66"/>
      <c r="N68" s="66"/>
      <c r="O68" s="66"/>
    </row>
    <row r="69" spans="1:15" s="67" customFormat="1" ht="12.95" customHeight="1">
      <c r="L69" s="66"/>
      <c r="M69" s="66"/>
      <c r="N69" s="66"/>
      <c r="O69" s="66"/>
    </row>
    <row r="70" spans="1:15" ht="12.95" customHeight="1">
      <c r="A70" s="86"/>
      <c r="B70" s="86"/>
      <c r="C70" s="86"/>
      <c r="D70" s="86"/>
      <c r="E70" s="86"/>
      <c r="F70" s="86"/>
      <c r="G70" s="86"/>
      <c r="H70" s="86"/>
      <c r="I70" s="86"/>
      <c r="J70" s="86"/>
    </row>
    <row r="71" spans="1:15" ht="9.9499999999999993" customHeight="1">
      <c r="A71" s="67"/>
      <c r="B71" s="67"/>
      <c r="C71" s="67"/>
      <c r="D71" s="67"/>
      <c r="E71" s="67"/>
      <c r="F71" s="67"/>
      <c r="G71" s="67"/>
      <c r="H71" s="67"/>
      <c r="I71" s="67"/>
      <c r="J71" s="67"/>
    </row>
    <row r="72" spans="1:15" ht="6" customHeight="1">
      <c r="A72" s="67"/>
      <c r="B72" s="67"/>
      <c r="C72" s="67"/>
      <c r="D72" s="67"/>
      <c r="E72" s="67"/>
      <c r="F72" s="67"/>
      <c r="G72" s="67"/>
      <c r="H72" s="67"/>
      <c r="I72" s="67"/>
      <c r="J72" s="67"/>
    </row>
    <row r="73" spans="1:15" ht="14.25" customHeight="1">
      <c r="A73" s="1631"/>
      <c r="B73" s="1631"/>
      <c r="C73" s="1631"/>
      <c r="D73" s="1631"/>
      <c r="E73" s="1631"/>
      <c r="F73" s="1631"/>
      <c r="G73" s="1631"/>
      <c r="H73" s="1631"/>
      <c r="I73" s="1631"/>
      <c r="J73" s="1631"/>
    </row>
  </sheetData>
  <mergeCells count="14">
    <mergeCell ref="A68:J68"/>
    <mergeCell ref="A73:J73"/>
    <mergeCell ref="A37:A51"/>
    <mergeCell ref="A22:A36"/>
    <mergeCell ref="A7:A21"/>
    <mergeCell ref="A53:I53"/>
    <mergeCell ref="A1:J1"/>
    <mergeCell ref="A3:J3"/>
    <mergeCell ref="A67:J67"/>
    <mergeCell ref="D4:E5"/>
    <mergeCell ref="F4:G5"/>
    <mergeCell ref="I4:J5"/>
    <mergeCell ref="C4:C6"/>
    <mergeCell ref="B4:B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B51"/>
  <sheetViews>
    <sheetView showGridLines="0" zoomScaleNormal="100" zoomScaleSheetLayoutView="100" workbookViewId="0"/>
  </sheetViews>
  <sheetFormatPr defaultColWidth="9.140625" defaultRowHeight="15.75"/>
  <cols>
    <col min="1" max="1" width="18.42578125" style="11" customWidth="1"/>
    <col min="2" max="2" width="81" style="12" customWidth="1"/>
    <col min="3" max="3" width="9.140625" style="9"/>
    <col min="4" max="4" width="11.7109375" style="9" customWidth="1"/>
    <col min="5" max="6" width="9.140625" style="9"/>
    <col min="7" max="7" width="11.7109375" style="9" customWidth="1"/>
    <col min="8" max="16384" width="9.140625" style="9"/>
  </cols>
  <sheetData>
    <row r="1" spans="1:2" ht="20.25">
      <c r="A1" s="533" t="s">
        <v>363</v>
      </c>
      <c r="B1" s="414"/>
    </row>
    <row r="2" spans="1:2" ht="4.5" customHeight="1">
      <c r="A2" s="528"/>
      <c r="B2" s="414"/>
    </row>
    <row r="3" spans="1:2" ht="39.950000000000003" customHeight="1">
      <c r="A3" s="529" t="s">
        <v>2</v>
      </c>
      <c r="B3" s="530" t="s">
        <v>3</v>
      </c>
    </row>
    <row r="4" spans="1:2" ht="24.95" customHeight="1">
      <c r="A4" s="529" t="s">
        <v>4</v>
      </c>
      <c r="B4" s="530" t="s">
        <v>5</v>
      </c>
    </row>
    <row r="5" spans="1:2" ht="24.95" customHeight="1">
      <c r="A5" s="529" t="s">
        <v>6</v>
      </c>
      <c r="B5" s="530" t="s">
        <v>7</v>
      </c>
    </row>
    <row r="6" spans="1:2" ht="39.950000000000003" customHeight="1">
      <c r="A6" s="529" t="s">
        <v>8</v>
      </c>
      <c r="B6" s="530" t="s">
        <v>9</v>
      </c>
    </row>
    <row r="7" spans="1:2" ht="24.95" customHeight="1">
      <c r="A7" s="529" t="s">
        <v>10</v>
      </c>
      <c r="B7" s="530" t="s">
        <v>11</v>
      </c>
    </row>
    <row r="8" spans="1:2" ht="24.95" customHeight="1">
      <c r="A8" s="529" t="s">
        <v>12</v>
      </c>
      <c r="B8" s="530" t="s">
        <v>13</v>
      </c>
    </row>
    <row r="9" spans="1:2" ht="24.95" customHeight="1">
      <c r="A9" s="1409" t="s">
        <v>523</v>
      </c>
      <c r="B9" s="1410" t="s">
        <v>524</v>
      </c>
    </row>
    <row r="10" spans="1:2" ht="24.95" customHeight="1">
      <c r="A10" s="529" t="s">
        <v>14</v>
      </c>
      <c r="B10" s="531" t="s">
        <v>15</v>
      </c>
    </row>
    <row r="11" spans="1:2" ht="24.95" customHeight="1">
      <c r="A11" s="529" t="s">
        <v>16</v>
      </c>
      <c r="B11" s="530" t="s">
        <v>17</v>
      </c>
    </row>
    <row r="12" spans="1:2" ht="24.95" customHeight="1">
      <c r="A12" s="529" t="s">
        <v>506</v>
      </c>
      <c r="B12" s="530" t="s">
        <v>507</v>
      </c>
    </row>
    <row r="13" spans="1:2" ht="24.95" customHeight="1">
      <c r="A13" s="529" t="s">
        <v>18</v>
      </c>
      <c r="B13" s="530" t="s">
        <v>19</v>
      </c>
    </row>
    <row r="14" spans="1:2" ht="24.95" customHeight="1">
      <c r="A14" s="529" t="s">
        <v>20</v>
      </c>
      <c r="B14" s="530" t="s">
        <v>21</v>
      </c>
    </row>
    <row r="15" spans="1:2" ht="24.95" customHeight="1">
      <c r="A15" s="529" t="s">
        <v>22</v>
      </c>
      <c r="B15" s="530" t="s">
        <v>23</v>
      </c>
    </row>
    <row r="16" spans="1:2" ht="24.95" customHeight="1">
      <c r="A16" s="529" t="s">
        <v>499</v>
      </c>
      <c r="B16" s="530" t="s">
        <v>500</v>
      </c>
    </row>
    <row r="17" spans="1:2" ht="24.95" customHeight="1">
      <c r="A17" s="529" t="s">
        <v>24</v>
      </c>
      <c r="B17" s="530" t="s">
        <v>25</v>
      </c>
    </row>
    <row r="18" spans="1:2" ht="24.95" customHeight="1">
      <c r="A18" s="529" t="s">
        <v>26</v>
      </c>
      <c r="B18" s="530" t="s">
        <v>27</v>
      </c>
    </row>
    <row r="19" spans="1:2" ht="24.95" customHeight="1">
      <c r="A19" s="529" t="s">
        <v>465</v>
      </c>
      <c r="B19" s="530" t="s">
        <v>511</v>
      </c>
    </row>
    <row r="20" spans="1:2" ht="24.95" customHeight="1">
      <c r="A20" s="529" t="s">
        <v>509</v>
      </c>
      <c r="B20" s="530" t="s">
        <v>510</v>
      </c>
    </row>
    <row r="21" spans="1:2" ht="39.950000000000003" customHeight="1">
      <c r="A21" s="529" t="s">
        <v>28</v>
      </c>
      <c r="B21" s="530" t="s">
        <v>29</v>
      </c>
    </row>
    <row r="22" spans="1:2" ht="24.95" customHeight="1">
      <c r="A22" s="529" t="s">
        <v>30</v>
      </c>
      <c r="B22" s="530" t="s">
        <v>31</v>
      </c>
    </row>
    <row r="23" spans="1:2" ht="39.950000000000003" customHeight="1">
      <c r="A23" s="529" t="s">
        <v>32</v>
      </c>
      <c r="B23" s="530" t="s">
        <v>560</v>
      </c>
    </row>
    <row r="24" spans="1:2" ht="24.95" customHeight="1">
      <c r="A24" s="529" t="s">
        <v>33</v>
      </c>
      <c r="B24" s="530" t="s">
        <v>34</v>
      </c>
    </row>
    <row r="25" spans="1:2" ht="24.95" customHeight="1">
      <c r="A25" s="529" t="s">
        <v>35</v>
      </c>
      <c r="B25" s="530" t="s">
        <v>36</v>
      </c>
    </row>
    <row r="26" spans="1:2" ht="39.950000000000003" customHeight="1">
      <c r="A26" s="529" t="s">
        <v>37</v>
      </c>
      <c r="B26" s="530" t="s">
        <v>38</v>
      </c>
    </row>
    <row r="27" spans="1:2" ht="31.15" customHeight="1">
      <c r="A27" s="529" t="s">
        <v>592</v>
      </c>
      <c r="B27" s="531" t="s">
        <v>589</v>
      </c>
    </row>
    <row r="28" spans="1:2" ht="24.95" customHeight="1">
      <c r="A28" s="529" t="s">
        <v>39</v>
      </c>
      <c r="B28" s="530" t="s">
        <v>40</v>
      </c>
    </row>
    <row r="29" spans="1:2" ht="24.95" customHeight="1">
      <c r="A29" s="529" t="s">
        <v>41</v>
      </c>
      <c r="B29" s="530" t="s">
        <v>42</v>
      </c>
    </row>
    <row r="30" spans="1:2" ht="24.95" customHeight="1">
      <c r="A30" s="529" t="s">
        <v>43</v>
      </c>
      <c r="B30" s="530" t="s">
        <v>44</v>
      </c>
    </row>
    <row r="31" spans="1:2" ht="39.950000000000003" customHeight="1">
      <c r="A31" s="529" t="s">
        <v>535</v>
      </c>
      <c r="B31" s="530" t="s">
        <v>45</v>
      </c>
    </row>
    <row r="32" spans="1:2" ht="24.95" customHeight="1">
      <c r="A32" s="529" t="s">
        <v>46</v>
      </c>
      <c r="B32" s="530" t="s">
        <v>47</v>
      </c>
    </row>
    <row r="33" spans="1:2" ht="24.95" customHeight="1">
      <c r="A33" s="529" t="s">
        <v>48</v>
      </c>
      <c r="B33" s="530" t="s">
        <v>49</v>
      </c>
    </row>
    <row r="34" spans="1:2" ht="24.95" customHeight="1">
      <c r="A34" s="529" t="s">
        <v>50</v>
      </c>
      <c r="B34" s="530" t="s">
        <v>51</v>
      </c>
    </row>
    <row r="35" spans="1:2" ht="39.950000000000003" customHeight="1">
      <c r="A35" s="529" t="s">
        <v>52</v>
      </c>
      <c r="B35" s="530" t="s">
        <v>53</v>
      </c>
    </row>
    <row r="36" spans="1:2" ht="24.95" customHeight="1">
      <c r="A36" s="529" t="s">
        <v>54</v>
      </c>
      <c r="B36" s="530" t="s">
        <v>55</v>
      </c>
    </row>
    <row r="37" spans="1:2" ht="24.95" customHeight="1">
      <c r="A37" s="529" t="s">
        <v>56</v>
      </c>
      <c r="B37" s="530" t="s">
        <v>57</v>
      </c>
    </row>
    <row r="38" spans="1:2" ht="24.95" customHeight="1">
      <c r="A38" s="529" t="s">
        <v>58</v>
      </c>
      <c r="B38" s="530" t="s">
        <v>59</v>
      </c>
    </row>
    <row r="39" spans="1:2" ht="57">
      <c r="A39" s="529" t="s">
        <v>60</v>
      </c>
      <c r="B39" s="530" t="s">
        <v>61</v>
      </c>
    </row>
    <row r="40" spans="1:2" ht="24.95" customHeight="1">
      <c r="A40" s="1409" t="s">
        <v>521</v>
      </c>
      <c r="B40" s="1410" t="s">
        <v>522</v>
      </c>
    </row>
    <row r="41" spans="1:2" ht="24.95" customHeight="1">
      <c r="A41" s="529" t="s">
        <v>62</v>
      </c>
      <c r="B41" s="530" t="s">
        <v>63</v>
      </c>
    </row>
    <row r="42" spans="1:2" ht="24.95" customHeight="1">
      <c r="A42" s="529" t="s">
        <v>64</v>
      </c>
      <c r="B42" s="530" t="s">
        <v>65</v>
      </c>
    </row>
    <row r="43" spans="1:2" ht="24.95" customHeight="1">
      <c r="A43" s="529" t="s">
        <v>66</v>
      </c>
      <c r="B43" s="530" t="s">
        <v>67</v>
      </c>
    </row>
    <row r="44" spans="1:2" ht="60" customHeight="1">
      <c r="A44" s="529" t="s">
        <v>68</v>
      </c>
      <c r="B44" s="530" t="s">
        <v>69</v>
      </c>
    </row>
    <row r="45" spans="1:2" ht="24.95" customHeight="1">
      <c r="A45" s="529" t="s">
        <v>70</v>
      </c>
      <c r="B45" s="530" t="s">
        <v>71</v>
      </c>
    </row>
    <row r="46" spans="1:2" ht="24.95" customHeight="1">
      <c r="A46" s="529" t="s">
        <v>72</v>
      </c>
      <c r="B46" s="530" t="s">
        <v>73</v>
      </c>
    </row>
    <row r="47" spans="1:2" ht="24.95" customHeight="1">
      <c r="A47" s="529" t="s">
        <v>74</v>
      </c>
      <c r="B47" s="530" t="s">
        <v>75</v>
      </c>
    </row>
    <row r="48" spans="1:2" ht="24.95" customHeight="1">
      <c r="A48" s="529" t="s">
        <v>497</v>
      </c>
      <c r="B48" s="530" t="s">
        <v>498</v>
      </c>
    </row>
    <row r="49" spans="1:2" ht="24.95" customHeight="1">
      <c r="A49" s="529" t="s">
        <v>76</v>
      </c>
      <c r="B49" s="530" t="s">
        <v>77</v>
      </c>
    </row>
    <row r="50" spans="1:2" ht="24.95" customHeight="1">
      <c r="A50" s="529" t="s">
        <v>78</v>
      </c>
      <c r="B50" s="530" t="s">
        <v>79</v>
      </c>
    </row>
    <row r="51" spans="1:2" ht="24.95" customHeight="1"/>
  </sheetData>
  <sortState xmlns:xlrd2="http://schemas.microsoft.com/office/spreadsheetml/2017/richdata2" ref="A20:B21">
    <sortCondition ref="A20"/>
  </sortState>
  <pageMargins left="0.59055118110236227" right="0.59055118110236227" top="0.39370078740157483" bottom="0.59055118110236227" header="0" footer="0"/>
  <pageSetup paperSize="9" scale="92" fitToHeight="0" orientation="portrait" r:id="rId1"/>
  <headerFooter differentFirst="1">
    <oddFooter>&amp;C&amp;9&amp;P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41"/>
  <dimension ref="A1:V67"/>
  <sheetViews>
    <sheetView showGridLines="0" zoomScaleNormal="100" zoomScaleSheetLayoutView="100" workbookViewId="0">
      <selection activeCell="P20" sqref="P20"/>
    </sheetView>
  </sheetViews>
  <sheetFormatPr defaultColWidth="9.140625" defaultRowHeight="12.75"/>
  <cols>
    <col min="1" max="1" width="21.7109375" style="6" customWidth="1"/>
    <col min="2" max="2" width="16.42578125" style="6" customWidth="1"/>
    <col min="3" max="3" width="8.7109375" style="6" customWidth="1"/>
    <col min="4" max="4" width="8.28515625" style="6" customWidth="1"/>
    <col min="5" max="6" width="8.7109375" style="6" customWidth="1"/>
    <col min="7" max="7" width="8.28515625" style="6" customWidth="1"/>
    <col min="8" max="9" width="8.7109375" style="6" customWidth="1"/>
    <col min="10" max="10" width="8.28515625" style="6" customWidth="1"/>
    <col min="11" max="12" width="8.7109375" style="6" customWidth="1"/>
    <col min="13" max="13" width="8.5703125" style="6" customWidth="1"/>
    <col min="14" max="14" width="8.7109375" style="6" customWidth="1"/>
    <col min="15" max="15" width="10.140625" style="6" bestFit="1" customWidth="1"/>
    <col min="16" max="16" width="9.140625" style="6"/>
    <col min="17" max="18" width="9.85546875" style="6" bestFit="1" customWidth="1"/>
    <col min="19" max="20" width="10" style="6" bestFit="1" customWidth="1"/>
    <col min="21" max="21" width="9.42578125" style="6" bestFit="1" customWidth="1"/>
    <col min="22" max="22" width="10" style="6" bestFit="1" customWidth="1"/>
    <col min="23" max="16384" width="9.140625" style="6"/>
  </cols>
  <sheetData>
    <row r="1" spans="1:17" ht="18" customHeight="1">
      <c r="A1" s="1541" t="s">
        <v>390</v>
      </c>
      <c r="B1" s="1541"/>
      <c r="C1" s="1541"/>
      <c r="D1" s="1541"/>
      <c r="E1" s="1541"/>
      <c r="F1" s="1541"/>
      <c r="G1" s="1541"/>
      <c r="H1" s="1541"/>
      <c r="I1" s="1541"/>
      <c r="J1" s="1541"/>
      <c r="K1" s="1541"/>
      <c r="L1" s="1541"/>
      <c r="M1" s="1541"/>
      <c r="N1" s="1541"/>
    </row>
    <row r="2" spans="1:17" ht="5.0999999999999996" customHeight="1"/>
    <row r="3" spans="1:17" ht="14.25" customHeight="1">
      <c r="A3" s="1793" t="s">
        <v>538</v>
      </c>
      <c r="B3" s="1793"/>
      <c r="C3" s="1793"/>
      <c r="D3" s="1793"/>
      <c r="E3" s="1793"/>
      <c r="F3" s="1793"/>
      <c r="G3" s="1793"/>
      <c r="H3" s="1793"/>
      <c r="I3" s="1793"/>
      <c r="J3" s="1793"/>
      <c r="K3" s="1793"/>
      <c r="L3" s="1793"/>
      <c r="M3" s="1793"/>
      <c r="N3" s="1793"/>
    </row>
    <row r="4" spans="1:17" ht="15" customHeight="1">
      <c r="A4" s="1768"/>
      <c r="B4" s="1768"/>
      <c r="C4" s="1795" t="s">
        <v>283</v>
      </c>
      <c r="D4" s="1762"/>
      <c r="E4" s="1796"/>
      <c r="F4" s="1795" t="s">
        <v>284</v>
      </c>
      <c r="G4" s="1762"/>
      <c r="H4" s="1796"/>
      <c r="I4" s="1795" t="s">
        <v>285</v>
      </c>
      <c r="J4" s="1762"/>
      <c r="K4" s="1796"/>
      <c r="L4" s="1762" t="s">
        <v>137</v>
      </c>
      <c r="M4" s="1762"/>
      <c r="N4" s="1762"/>
    </row>
    <row r="5" spans="1:17" ht="27.75" customHeight="1">
      <c r="A5" s="1790"/>
      <c r="B5" s="1790"/>
      <c r="C5" s="1041" t="s">
        <v>445</v>
      </c>
      <c r="D5" s="922" t="s">
        <v>446</v>
      </c>
      <c r="E5" s="1045" t="s">
        <v>447</v>
      </c>
      <c r="F5" s="1041" t="s">
        <v>445</v>
      </c>
      <c r="G5" s="922" t="s">
        <v>446</v>
      </c>
      <c r="H5" s="1045" t="s">
        <v>447</v>
      </c>
      <c r="I5" s="1041" t="s">
        <v>445</v>
      </c>
      <c r="J5" s="922" t="s">
        <v>446</v>
      </c>
      <c r="K5" s="1045" t="s">
        <v>447</v>
      </c>
      <c r="L5" s="922" t="s">
        <v>445</v>
      </c>
      <c r="M5" s="922" t="s">
        <v>446</v>
      </c>
      <c r="N5" s="922" t="s">
        <v>447</v>
      </c>
    </row>
    <row r="6" spans="1:17" ht="9.9499999999999993" customHeight="1">
      <c r="A6" s="585"/>
      <c r="B6" s="585"/>
      <c r="C6" s="576"/>
      <c r="D6" s="576"/>
      <c r="E6" s="576"/>
      <c r="F6" s="576"/>
      <c r="G6" s="576"/>
      <c r="H6" s="576"/>
      <c r="I6" s="576"/>
      <c r="J6" s="576"/>
      <c r="K6" s="576"/>
      <c r="L6" s="807"/>
      <c r="M6" s="807"/>
      <c r="N6" s="807"/>
    </row>
    <row r="7" spans="1:17" ht="12.95" customHeight="1">
      <c r="A7" s="1794" t="s">
        <v>286</v>
      </c>
      <c r="B7" s="1794"/>
      <c r="C7" s="1794"/>
      <c r="D7" s="1794"/>
      <c r="E7" s="1794"/>
      <c r="F7" s="1794"/>
      <c r="G7" s="1794"/>
      <c r="H7" s="1794"/>
      <c r="I7" s="1794"/>
      <c r="J7" s="1794"/>
      <c r="K7" s="1794"/>
      <c r="L7" s="1794"/>
      <c r="M7" s="1794"/>
      <c r="N7" s="1794"/>
    </row>
    <row r="8" spans="1:17" ht="12.95" customHeight="1">
      <c r="A8" s="1533" t="s">
        <v>270</v>
      </c>
      <c r="B8" s="1533"/>
      <c r="C8" s="1046">
        <v>371816.84598593903</v>
      </c>
      <c r="D8" s="808">
        <f>E8-C8</f>
        <v>147.92393845797051</v>
      </c>
      <c r="E8" s="1047">
        <v>371964.769924397</v>
      </c>
      <c r="F8" s="809">
        <v>2538574.548186861</v>
      </c>
      <c r="G8" s="809">
        <f>H8-F8</f>
        <v>570222.41992325941</v>
      </c>
      <c r="H8" s="809">
        <v>3108796.9681101204</v>
      </c>
      <c r="I8" s="1055">
        <v>780725.43461415311</v>
      </c>
      <c r="J8" s="809">
        <f>K8-I8</f>
        <v>189601.37582985486</v>
      </c>
      <c r="K8" s="1056">
        <v>970326.81044400798</v>
      </c>
      <c r="L8" s="810">
        <f>C8+F8+I8</f>
        <v>3691116.8287869529</v>
      </c>
      <c r="M8" s="810">
        <f>D8+G8+J8</f>
        <v>759971.71969157225</v>
      </c>
      <c r="N8" s="810">
        <f>E8+H8+K8</f>
        <v>4451088.5484785251</v>
      </c>
      <c r="O8" s="309"/>
      <c r="P8" s="286"/>
    </row>
    <row r="9" spans="1:17" ht="12.95" customHeight="1">
      <c r="A9" s="1534" t="s">
        <v>271</v>
      </c>
      <c r="B9" s="1534"/>
      <c r="C9" s="1048">
        <v>11063859.716499999</v>
      </c>
      <c r="D9" s="811">
        <f t="shared" ref="D9:D11" si="0">E9-C9</f>
        <v>0</v>
      </c>
      <c r="E9" s="1049">
        <v>11063859.716499999</v>
      </c>
      <c r="F9" s="811">
        <v>34573381.076099999</v>
      </c>
      <c r="G9" s="811">
        <f t="shared" ref="G9:G11" si="1">H9-F9</f>
        <v>8042667.3640999943</v>
      </c>
      <c r="H9" s="811">
        <v>42616048.440199994</v>
      </c>
      <c r="I9" s="1048">
        <v>8235310.1489000004</v>
      </c>
      <c r="J9" s="811">
        <f t="shared" ref="J9:J11" si="2">K9-I9</f>
        <v>3133857.3045000024</v>
      </c>
      <c r="K9" s="1049">
        <v>11369167.453400003</v>
      </c>
      <c r="L9" s="812">
        <f t="shared" ref="L9:M11" si="3">C9+F9+I9</f>
        <v>53872550.941500001</v>
      </c>
      <c r="M9" s="812">
        <f t="shared" si="3"/>
        <v>11176524.668599997</v>
      </c>
      <c r="N9" s="812">
        <f t="shared" ref="N9:N11" si="4">E9+H9+K9</f>
        <v>65049075.610099994</v>
      </c>
      <c r="O9" s="309"/>
      <c r="P9" s="286"/>
      <c r="Q9" s="286"/>
    </row>
    <row r="10" spans="1:17" ht="12.95" customHeight="1">
      <c r="A10" s="1534" t="s">
        <v>539</v>
      </c>
      <c r="B10" s="1534"/>
      <c r="C10" s="1048">
        <v>1242046.7400000002</v>
      </c>
      <c r="D10" s="811">
        <f t="shared" si="0"/>
        <v>-2.0000000018626451E-2</v>
      </c>
      <c r="E10" s="1049">
        <v>1242046.7200000002</v>
      </c>
      <c r="F10" s="811">
        <v>2408931.9800000009</v>
      </c>
      <c r="G10" s="811">
        <f t="shared" si="1"/>
        <v>623118.8499999973</v>
      </c>
      <c r="H10" s="811">
        <v>3032050.8299999982</v>
      </c>
      <c r="I10" s="1048">
        <v>268981.18999999994</v>
      </c>
      <c r="J10" s="811">
        <f t="shared" si="2"/>
        <v>107619.56</v>
      </c>
      <c r="K10" s="1049">
        <v>376600.74999999994</v>
      </c>
      <c r="L10" s="812">
        <f t="shared" si="3"/>
        <v>3919959.9100000011</v>
      </c>
      <c r="M10" s="812">
        <f t="shared" si="3"/>
        <v>730738.38999999734</v>
      </c>
      <c r="N10" s="812">
        <f t="shared" si="4"/>
        <v>4650698.2999999989</v>
      </c>
      <c r="O10" s="309"/>
      <c r="P10" s="286"/>
    </row>
    <row r="11" spans="1:17" ht="12.95" customHeight="1">
      <c r="A11" s="1791" t="s">
        <v>137</v>
      </c>
      <c r="B11" s="1791"/>
      <c r="C11" s="1050">
        <f>SUM(C8:C10)</f>
        <v>12677723.302485939</v>
      </c>
      <c r="D11" s="813">
        <f t="shared" si="0"/>
        <v>147.9039384573698</v>
      </c>
      <c r="E11" s="1051">
        <f t="shared" ref="E11:K11" si="5">SUM(E8:E10)</f>
        <v>12677871.206424396</v>
      </c>
      <c r="F11" s="813">
        <f t="shared" si="5"/>
        <v>39520887.604286864</v>
      </c>
      <c r="G11" s="813">
        <f t="shared" si="1"/>
        <v>9236008.6340232491</v>
      </c>
      <c r="H11" s="813">
        <f t="shared" si="5"/>
        <v>48756896.238310114</v>
      </c>
      <c r="I11" s="1050">
        <f t="shared" si="5"/>
        <v>9285016.7735141534</v>
      </c>
      <c r="J11" s="813">
        <f t="shared" si="2"/>
        <v>3431078.2403298579</v>
      </c>
      <c r="K11" s="1051">
        <f t="shared" si="5"/>
        <v>12716095.013844011</v>
      </c>
      <c r="L11" s="813">
        <f t="shared" si="3"/>
        <v>61483627.680286959</v>
      </c>
      <c r="M11" s="813">
        <f t="shared" si="3"/>
        <v>12667234.778291564</v>
      </c>
      <c r="N11" s="813">
        <f t="shared" si="4"/>
        <v>74150862.458578527</v>
      </c>
      <c r="O11" s="309"/>
      <c r="P11" s="286"/>
    </row>
    <row r="12" spans="1:17" ht="12.95" customHeight="1">
      <c r="A12" s="814"/>
      <c r="B12" s="814"/>
      <c r="C12" s="811"/>
      <c r="D12" s="811"/>
      <c r="E12" s="811"/>
      <c r="F12" s="811"/>
      <c r="G12" s="811"/>
      <c r="H12" s="811"/>
      <c r="I12" s="811"/>
      <c r="J12" s="811"/>
      <c r="K12" s="811"/>
      <c r="L12" s="811"/>
      <c r="M12" s="811"/>
      <c r="N12" s="811"/>
      <c r="O12" s="309"/>
      <c r="P12" s="286"/>
    </row>
    <row r="13" spans="1:17" ht="12.95" customHeight="1">
      <c r="A13" s="1789" t="s">
        <v>287</v>
      </c>
      <c r="B13" s="1789"/>
      <c r="C13" s="585"/>
      <c r="D13" s="585"/>
      <c r="E13" s="585"/>
      <c r="F13" s="585"/>
      <c r="G13" s="585"/>
      <c r="H13" s="585"/>
      <c r="I13" s="585"/>
      <c r="J13" s="585"/>
      <c r="K13" s="585"/>
      <c r="L13" s="585"/>
      <c r="M13" s="585"/>
      <c r="N13" s="585"/>
      <c r="O13" s="309"/>
      <c r="P13" s="286"/>
    </row>
    <row r="14" spans="1:17" ht="12.95" customHeight="1">
      <c r="A14" s="1789"/>
      <c r="B14" s="1789"/>
      <c r="C14" s="778"/>
      <c r="D14" s="778"/>
      <c r="E14" s="778"/>
      <c r="F14" s="778"/>
      <c r="G14" s="778"/>
      <c r="H14" s="778"/>
      <c r="I14" s="778"/>
      <c r="J14" s="778"/>
      <c r="K14" s="778"/>
      <c r="L14" s="778"/>
      <c r="M14" s="778"/>
      <c r="N14" s="778"/>
      <c r="O14" s="309"/>
      <c r="P14" s="286"/>
    </row>
    <row r="15" spans="1:17" ht="12.95" customHeight="1">
      <c r="A15" s="1791" t="s">
        <v>137</v>
      </c>
      <c r="B15" s="1791"/>
      <c r="C15" s="1387">
        <v>45255.5</v>
      </c>
      <c r="D15" s="1388">
        <f>E15-C15</f>
        <v>3</v>
      </c>
      <c r="E15" s="1389">
        <v>45258.5</v>
      </c>
      <c r="F15" s="1388">
        <v>767903.95000000298</v>
      </c>
      <c r="G15" s="1388">
        <f>H15-F15</f>
        <v>84252.329999998212</v>
      </c>
      <c r="H15" s="1388">
        <v>852156.28000000119</v>
      </c>
      <c r="I15" s="1387">
        <v>40529</v>
      </c>
      <c r="J15" s="1388">
        <f>K15-I15</f>
        <v>2219</v>
      </c>
      <c r="K15" s="1389">
        <v>42748</v>
      </c>
      <c r="L15" s="1388">
        <f>C15+F15+I15</f>
        <v>853688.45000000298</v>
      </c>
      <c r="M15" s="1388">
        <f t="shared" ref="M15" si="6">D15+G15+J15</f>
        <v>86474.329999998212</v>
      </c>
      <c r="N15" s="1388">
        <f t="shared" ref="N15" si="7">E15+H15+K15</f>
        <v>940162.78000000119</v>
      </c>
      <c r="O15" s="309"/>
      <c r="P15" s="286"/>
    </row>
    <row r="16" spans="1:17" ht="12.95" customHeight="1">
      <c r="A16" s="1789" t="s">
        <v>288</v>
      </c>
      <c r="B16" s="1789"/>
      <c r="C16" s="815"/>
      <c r="D16" s="816"/>
      <c r="E16" s="815"/>
      <c r="F16" s="815"/>
      <c r="G16" s="816"/>
      <c r="H16" s="815"/>
      <c r="I16" s="815"/>
      <c r="J16" s="816"/>
      <c r="K16" s="815"/>
      <c r="L16" s="815"/>
      <c r="M16" s="815"/>
      <c r="N16" s="815"/>
      <c r="O16" s="309"/>
      <c r="P16" s="286"/>
    </row>
    <row r="17" spans="1:22" ht="12.95" customHeight="1">
      <c r="A17" s="1789"/>
      <c r="B17" s="1789"/>
      <c r="C17" s="585"/>
      <c r="D17" s="585"/>
      <c r="E17" s="585"/>
      <c r="F17" s="776"/>
      <c r="G17" s="585"/>
      <c r="H17" s="585"/>
      <c r="I17" s="585"/>
      <c r="J17" s="585"/>
      <c r="K17" s="585"/>
      <c r="L17" s="585"/>
      <c r="M17" s="585"/>
      <c r="N17" s="585"/>
      <c r="O17" s="309"/>
      <c r="P17" s="286"/>
    </row>
    <row r="18" spans="1:22" ht="12.95" customHeight="1">
      <c r="A18" s="1789"/>
      <c r="B18" s="1789"/>
      <c r="C18" s="778"/>
      <c r="D18" s="778"/>
      <c r="E18" s="778"/>
      <c r="F18" s="778"/>
      <c r="G18" s="778"/>
      <c r="H18" s="778"/>
      <c r="I18" s="778"/>
      <c r="J18" s="778"/>
      <c r="K18" s="778"/>
      <c r="L18" s="778"/>
      <c r="M18" s="778"/>
      <c r="N18" s="778"/>
      <c r="O18" s="309"/>
      <c r="P18" s="286"/>
    </row>
    <row r="19" spans="1:22" ht="12.95" customHeight="1">
      <c r="A19" s="1792" t="s">
        <v>289</v>
      </c>
      <c r="B19" s="1792"/>
      <c r="C19" s="1037">
        <v>4058398</v>
      </c>
      <c r="D19" s="765">
        <v>0</v>
      </c>
      <c r="E19" s="1052">
        <v>4058398</v>
      </c>
      <c r="F19" s="765">
        <v>0</v>
      </c>
      <c r="G19" s="765">
        <v>0</v>
      </c>
      <c r="H19" s="765">
        <v>0</v>
      </c>
      <c r="I19" s="1037">
        <v>0</v>
      </c>
      <c r="J19" s="765">
        <v>0</v>
      </c>
      <c r="K19" s="1052">
        <v>0</v>
      </c>
      <c r="L19" s="813">
        <f t="shared" ref="L19:M19" si="8">C19+F19+I19</f>
        <v>4058398</v>
      </c>
      <c r="M19" s="813">
        <f t="shared" si="8"/>
        <v>0</v>
      </c>
      <c r="N19" s="813">
        <f t="shared" ref="N19" si="9">E19+H19+K19</f>
        <v>4058398</v>
      </c>
      <c r="O19" s="309"/>
      <c r="P19" s="286"/>
      <c r="Q19" s="293"/>
    </row>
    <row r="20" spans="1:22" ht="12.95" customHeight="1">
      <c r="A20" s="576"/>
      <c r="B20" s="811"/>
      <c r="C20" s="811"/>
      <c r="D20" s="811"/>
      <c r="E20" s="811"/>
      <c r="F20" s="811"/>
      <c r="G20" s="811"/>
      <c r="H20" s="811"/>
      <c r="I20" s="811"/>
      <c r="J20" s="811"/>
      <c r="K20" s="811"/>
      <c r="L20" s="811"/>
      <c r="M20" s="811"/>
      <c r="N20" s="811"/>
      <c r="O20" s="309"/>
      <c r="P20" s="286"/>
    </row>
    <row r="21" spans="1:22" ht="12.95" customHeight="1">
      <c r="A21" s="817"/>
      <c r="B21" s="817"/>
      <c r="C21" s="585"/>
      <c r="D21" s="585"/>
      <c r="E21" s="585"/>
      <c r="F21" s="585"/>
      <c r="G21" s="585"/>
      <c r="H21" s="585"/>
      <c r="I21" s="585"/>
      <c r="J21" s="585"/>
      <c r="K21" s="585"/>
      <c r="L21" s="585"/>
      <c r="M21" s="585"/>
      <c r="N21" s="585"/>
      <c r="O21" s="309"/>
      <c r="P21" s="286"/>
    </row>
    <row r="22" spans="1:22" ht="12.95" customHeight="1">
      <c r="A22" s="909" t="s">
        <v>269</v>
      </c>
      <c r="B22" s="817"/>
      <c r="C22" s="778"/>
      <c r="D22" s="778"/>
      <c r="E22" s="778"/>
      <c r="F22" s="778"/>
      <c r="G22" s="778"/>
      <c r="H22" s="778"/>
      <c r="I22" s="778"/>
      <c r="J22" s="778"/>
      <c r="K22" s="778"/>
      <c r="L22" s="778"/>
      <c r="M22" s="778"/>
      <c r="N22" s="778"/>
      <c r="O22" s="309"/>
      <c r="P22" s="286"/>
    </row>
    <row r="23" spans="1:22" ht="12.95" customHeight="1">
      <c r="A23" s="1759" t="s">
        <v>290</v>
      </c>
      <c r="B23" s="1759"/>
      <c r="C23" s="1046">
        <f>C11+C15</f>
        <v>12722978.802485939</v>
      </c>
      <c r="D23" s="808">
        <f t="shared" ref="D23:N23" si="10">D11+D15</f>
        <v>150.9039384573698</v>
      </c>
      <c r="E23" s="1047">
        <f t="shared" si="10"/>
        <v>12723129.706424396</v>
      </c>
      <c r="F23" s="808">
        <f t="shared" si="10"/>
        <v>40288791.554286867</v>
      </c>
      <c r="G23" s="808">
        <f t="shared" si="10"/>
        <v>9320260.9640232474</v>
      </c>
      <c r="H23" s="808">
        <f t="shared" si="10"/>
        <v>49609052.518310115</v>
      </c>
      <c r="I23" s="1046">
        <f t="shared" si="10"/>
        <v>9325545.7735141534</v>
      </c>
      <c r="J23" s="808">
        <f t="shared" si="10"/>
        <v>3433297.2403298579</v>
      </c>
      <c r="K23" s="1047">
        <f t="shared" si="10"/>
        <v>12758843.013844011</v>
      </c>
      <c r="L23" s="818">
        <f t="shared" si="10"/>
        <v>62337316.130286962</v>
      </c>
      <c r="M23" s="818">
        <f t="shared" si="10"/>
        <v>12753709.108291563</v>
      </c>
      <c r="N23" s="818">
        <f t="shared" si="10"/>
        <v>75091025.238578528</v>
      </c>
      <c r="O23" s="309"/>
      <c r="P23" s="286"/>
      <c r="Q23" s="286"/>
      <c r="R23" s="286"/>
    </row>
    <row r="24" spans="1:22" ht="12.95" customHeight="1">
      <c r="A24" s="1761" t="s">
        <v>291</v>
      </c>
      <c r="B24" s="1761"/>
      <c r="C24" s="1053">
        <f>C11+C19</f>
        <v>16736121.302485939</v>
      </c>
      <c r="D24" s="773">
        <f t="shared" ref="D24:N24" si="11">D11+D19</f>
        <v>147.9039384573698</v>
      </c>
      <c r="E24" s="1054">
        <f t="shared" si="11"/>
        <v>16736269.206424396</v>
      </c>
      <c r="F24" s="773">
        <f t="shared" si="11"/>
        <v>39520887.604286864</v>
      </c>
      <c r="G24" s="773">
        <f t="shared" si="11"/>
        <v>9236008.6340232491</v>
      </c>
      <c r="H24" s="773">
        <f t="shared" si="11"/>
        <v>48756896.238310114</v>
      </c>
      <c r="I24" s="1053">
        <f t="shared" si="11"/>
        <v>9285016.7735141534</v>
      </c>
      <c r="J24" s="773">
        <f t="shared" si="11"/>
        <v>3431078.2403298579</v>
      </c>
      <c r="K24" s="1054">
        <f t="shared" si="11"/>
        <v>12716095.013844011</v>
      </c>
      <c r="L24" s="819">
        <f t="shared" si="11"/>
        <v>65542025.680286959</v>
      </c>
      <c r="M24" s="819">
        <f t="shared" si="11"/>
        <v>12667234.778291564</v>
      </c>
      <c r="N24" s="819">
        <f t="shared" si="11"/>
        <v>78209260.458578527</v>
      </c>
      <c r="O24" s="309"/>
      <c r="P24" s="286"/>
      <c r="Q24" s="286"/>
      <c r="R24" s="286"/>
    </row>
    <row r="25" spans="1:22" ht="12.95" customHeight="1">
      <c r="A25" s="1792" t="s">
        <v>292</v>
      </c>
      <c r="B25" s="1792"/>
      <c r="C25" s="1037">
        <f>C11+C15+C19</f>
        <v>16781376.802485939</v>
      </c>
      <c r="D25" s="765">
        <f t="shared" ref="D25:N25" si="12">D11+D15+D19</f>
        <v>150.9039384573698</v>
      </c>
      <c r="E25" s="1052">
        <f t="shared" si="12"/>
        <v>16781527.706424396</v>
      </c>
      <c r="F25" s="765">
        <f t="shared" si="12"/>
        <v>40288791.554286867</v>
      </c>
      <c r="G25" s="765">
        <f t="shared" si="12"/>
        <v>9320260.9640232474</v>
      </c>
      <c r="H25" s="765">
        <f t="shared" si="12"/>
        <v>49609052.518310115</v>
      </c>
      <c r="I25" s="1037">
        <f t="shared" si="12"/>
        <v>9325545.7735141534</v>
      </c>
      <c r="J25" s="765">
        <f t="shared" si="12"/>
        <v>3433297.2403298579</v>
      </c>
      <c r="K25" s="1052">
        <f t="shared" si="12"/>
        <v>12758843.013844011</v>
      </c>
      <c r="L25" s="813">
        <f t="shared" si="12"/>
        <v>66395714.130286962</v>
      </c>
      <c r="M25" s="813">
        <f t="shared" si="12"/>
        <v>12753709.108291563</v>
      </c>
      <c r="N25" s="813">
        <f t="shared" si="12"/>
        <v>79149423.238578528</v>
      </c>
      <c r="O25" s="880"/>
      <c r="P25" s="881"/>
      <c r="Q25" s="14"/>
      <c r="R25" s="14"/>
      <c r="S25" s="1335"/>
      <c r="T25" s="1335"/>
      <c r="U25" s="1335"/>
      <c r="V25" s="1335"/>
    </row>
    <row r="26" spans="1:22">
      <c r="O26" s="882"/>
      <c r="P26" s="881"/>
      <c r="Q26" s="286"/>
      <c r="R26" s="286"/>
    </row>
    <row r="27" spans="1:22">
      <c r="O27" s="882"/>
      <c r="P27" s="882"/>
    </row>
    <row r="28" spans="1:22">
      <c r="O28" s="882"/>
      <c r="P28" s="882"/>
    </row>
    <row r="29" spans="1:22">
      <c r="O29" s="882"/>
      <c r="P29" s="882"/>
    </row>
    <row r="30" spans="1:22">
      <c r="O30" s="882"/>
      <c r="P30" s="882"/>
    </row>
    <row r="31" spans="1:22">
      <c r="B31" s="301"/>
      <c r="C31" s="301" t="str">
        <f>C4</f>
        <v xml:space="preserve">VTL </v>
      </c>
      <c r="D31" s="301" t="str">
        <f>F4</f>
        <v xml:space="preserve">STL </v>
      </c>
      <c r="E31" s="301" t="str">
        <f>I4</f>
        <v xml:space="preserve">NTL </v>
      </c>
      <c r="G31" s="301"/>
      <c r="H31" s="301"/>
      <c r="J31" s="301"/>
      <c r="K31" s="301"/>
      <c r="L31" s="301"/>
      <c r="M31" s="301"/>
      <c r="O31" s="882"/>
      <c r="P31" s="882"/>
    </row>
    <row r="32" spans="1:22">
      <c r="A32" s="302"/>
      <c r="B32" s="303" t="str">
        <f>A8</f>
        <v>Pražská plynárenská Distribuce, a.s.</v>
      </c>
      <c r="C32" s="303">
        <f>E8/1000</f>
        <v>371.96476992439699</v>
      </c>
      <c r="D32" s="303">
        <f>H8/1000</f>
        <v>3108.7969681101204</v>
      </c>
      <c r="E32" s="303">
        <f>K8/1000</f>
        <v>970.32681044400795</v>
      </c>
      <c r="F32" s="304"/>
      <c r="G32" s="303"/>
      <c r="H32" s="302" t="str">
        <f>C31</f>
        <v xml:space="preserve">VTL </v>
      </c>
      <c r="I32" s="302" t="str">
        <f>D31</f>
        <v xml:space="preserve">STL </v>
      </c>
      <c r="J32" s="302" t="str">
        <f>E31</f>
        <v xml:space="preserve">NTL </v>
      </c>
      <c r="K32" s="303" t="s">
        <v>137</v>
      </c>
      <c r="L32" s="303"/>
      <c r="M32" s="303"/>
      <c r="N32" s="293"/>
      <c r="O32" s="882"/>
      <c r="P32" s="882"/>
    </row>
    <row r="33" spans="1:16">
      <c r="A33" s="302"/>
      <c r="B33" s="303" t="str">
        <f>A9</f>
        <v>GasNet, s.r.o.</v>
      </c>
      <c r="C33" s="303">
        <f>E9/1000</f>
        <v>11063.859716499999</v>
      </c>
      <c r="D33" s="303">
        <f>H9/1000</f>
        <v>42616.048440199993</v>
      </c>
      <c r="E33" s="303">
        <f>K9/1000</f>
        <v>11369.167453400003</v>
      </c>
      <c r="F33" s="304"/>
      <c r="G33" s="303"/>
      <c r="H33" s="305">
        <f>C37</f>
        <v>16781.527706424396</v>
      </c>
      <c r="I33" s="305">
        <f>D37</f>
        <v>49609.052518310113</v>
      </c>
      <c r="J33" s="305">
        <f>E37</f>
        <v>12758.843013844011</v>
      </c>
      <c r="K33" s="303">
        <f>SUM(H33:J33)</f>
        <v>79149.423238578529</v>
      </c>
      <c r="L33" s="303"/>
      <c r="M33" s="303"/>
      <c r="N33" s="293"/>
      <c r="O33" s="882"/>
      <c r="P33" s="882"/>
    </row>
    <row r="34" spans="1:16">
      <c r="A34" s="302"/>
      <c r="B34" s="303" t="str">
        <f>A10</f>
        <v>Gas Distribution, s.r.o.</v>
      </c>
      <c r="C34" s="303">
        <f>E10/1000</f>
        <v>1242.0467200000003</v>
      </c>
      <c r="D34" s="303">
        <f>H10/1000</f>
        <v>3032.0508299999983</v>
      </c>
      <c r="E34" s="303">
        <f>K10/1000</f>
        <v>376.60074999999995</v>
      </c>
      <c r="F34" s="304"/>
      <c r="G34" s="303"/>
      <c r="H34" s="303"/>
      <c r="J34" s="303"/>
      <c r="K34" s="303"/>
      <c r="L34" s="303"/>
      <c r="M34" s="303"/>
      <c r="N34" s="293"/>
      <c r="O34" s="882"/>
      <c r="P34" s="882"/>
    </row>
    <row r="35" spans="1:16">
      <c r="A35" s="302"/>
      <c r="B35" s="303" t="s">
        <v>24</v>
      </c>
      <c r="C35" s="303">
        <f>E15/1000</f>
        <v>45.258499999999998</v>
      </c>
      <c r="D35" s="303">
        <f>H15/1000</f>
        <v>852.15628000000117</v>
      </c>
      <c r="E35" s="303">
        <f>K15/1000</f>
        <v>42.747999999999998</v>
      </c>
      <c r="F35" s="304"/>
      <c r="G35" s="303"/>
      <c r="H35" s="303"/>
      <c r="J35" s="303"/>
      <c r="K35" s="303"/>
      <c r="L35" s="303"/>
      <c r="M35" s="303"/>
      <c r="N35" s="293"/>
      <c r="O35" s="882"/>
      <c r="P35" s="882"/>
    </row>
    <row r="36" spans="1:16">
      <c r="A36" s="302"/>
      <c r="B36" s="303" t="str">
        <f>A19</f>
        <v>NET4GAS, s.r.o.</v>
      </c>
      <c r="C36" s="303">
        <f>E19/1000</f>
        <v>4058.3980000000001</v>
      </c>
      <c r="D36" s="303">
        <f>H19/1000</f>
        <v>0</v>
      </c>
      <c r="E36" s="303">
        <f>I19/1000</f>
        <v>0</v>
      </c>
      <c r="F36" s="304"/>
      <c r="G36" s="303"/>
      <c r="H36" s="303"/>
      <c r="J36" s="303"/>
      <c r="K36" s="303"/>
      <c r="L36" s="303"/>
      <c r="M36" s="303"/>
      <c r="N36" s="293"/>
      <c r="O36" s="882"/>
      <c r="P36" s="882"/>
    </row>
    <row r="37" spans="1:16">
      <c r="A37" s="302"/>
      <c r="B37" s="306"/>
      <c r="C37" s="306">
        <f>SUM(C32:C36)</f>
        <v>16781.527706424396</v>
      </c>
      <c r="D37" s="306">
        <f t="shared" ref="D37:E37" si="13">SUM(D32:D36)</f>
        <v>49609.052518310113</v>
      </c>
      <c r="E37" s="306">
        <f t="shared" si="13"/>
        <v>12758.843013844011</v>
      </c>
      <c r="G37" s="306"/>
      <c r="H37" s="306"/>
      <c r="J37" s="306"/>
      <c r="K37" s="306"/>
      <c r="L37" s="306"/>
      <c r="M37" s="306"/>
      <c r="N37" s="293"/>
      <c r="O37" s="882"/>
      <c r="P37" s="882"/>
    </row>
    <row r="38" spans="1:16">
      <c r="A38" s="302"/>
      <c r="O38" s="882"/>
      <c r="P38" s="882"/>
    </row>
    <row r="39" spans="1:16">
      <c r="A39" s="302"/>
      <c r="O39" s="882"/>
      <c r="P39" s="882"/>
    </row>
    <row r="40" spans="1:16">
      <c r="O40" s="882"/>
      <c r="P40" s="882"/>
    </row>
    <row r="43" spans="1:16">
      <c r="G43" s="286"/>
      <c r="H43" s="286"/>
      <c r="I43" s="286"/>
      <c r="J43" s="286"/>
    </row>
    <row r="52" spans="1:14">
      <c r="A52" s="302"/>
      <c r="B52" s="302"/>
      <c r="D52" s="302"/>
      <c r="E52" s="302"/>
      <c r="G52" s="302"/>
      <c r="H52" s="302"/>
      <c r="J52" s="302"/>
      <c r="K52" s="302"/>
      <c r="L52" s="302"/>
      <c r="M52" s="302"/>
    </row>
    <row r="53" spans="1:14">
      <c r="A53" s="302"/>
      <c r="B53" s="305"/>
      <c r="D53" s="305"/>
      <c r="E53" s="305"/>
      <c r="G53" s="305"/>
      <c r="H53" s="305"/>
      <c r="J53" s="305"/>
      <c r="K53" s="305"/>
      <c r="L53" s="305"/>
      <c r="M53" s="305"/>
    </row>
    <row r="54" spans="1:14">
      <c r="N54" s="307"/>
    </row>
    <row r="67" spans="1:1">
      <c r="A67" s="308"/>
    </row>
  </sheetData>
  <mergeCells count="19">
    <mergeCell ref="A1:N1"/>
    <mergeCell ref="A3:N3"/>
    <mergeCell ref="L4:N4"/>
    <mergeCell ref="A13:B14"/>
    <mergeCell ref="A10:B10"/>
    <mergeCell ref="A8:B8"/>
    <mergeCell ref="A9:B9"/>
    <mergeCell ref="A11:B11"/>
    <mergeCell ref="A7:N7"/>
    <mergeCell ref="C4:E4"/>
    <mergeCell ref="F4:H4"/>
    <mergeCell ref="I4:K4"/>
    <mergeCell ref="A16:B18"/>
    <mergeCell ref="A4:B5"/>
    <mergeCell ref="A15:B15"/>
    <mergeCell ref="A19:B19"/>
    <mergeCell ref="A25:B25"/>
    <mergeCell ref="A24:B24"/>
    <mergeCell ref="A23:B23"/>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2"/>
  <dimension ref="A1:Q66"/>
  <sheetViews>
    <sheetView showGridLines="0" zoomScaleNormal="100" zoomScaleSheetLayoutView="100" workbookViewId="0">
      <selection sqref="A1:M1"/>
    </sheetView>
  </sheetViews>
  <sheetFormatPr defaultColWidth="9.140625" defaultRowHeight="12.75"/>
  <cols>
    <col min="1" max="1" width="21.7109375" style="6" customWidth="1"/>
    <col min="2" max="13" width="9.7109375" style="6" customWidth="1"/>
    <col min="14" max="14" width="10.140625" style="6" bestFit="1" customWidth="1"/>
    <col min="15" max="16384" width="9.140625" style="6"/>
  </cols>
  <sheetData>
    <row r="1" spans="1:17" ht="18" customHeight="1">
      <c r="A1" s="1541" t="s">
        <v>391</v>
      </c>
      <c r="B1" s="1541"/>
      <c r="C1" s="1541"/>
      <c r="D1" s="1541"/>
      <c r="E1" s="1541"/>
      <c r="F1" s="1541"/>
      <c r="G1" s="1541"/>
      <c r="H1" s="1541"/>
      <c r="I1" s="1541"/>
      <c r="J1" s="1541"/>
      <c r="K1" s="1541"/>
      <c r="L1" s="1541"/>
      <c r="M1" s="1541"/>
    </row>
    <row r="2" spans="1:17" ht="5.0999999999999996" customHeight="1"/>
    <row r="3" spans="1:17" ht="14.25" customHeight="1">
      <c r="A3" s="1793" t="s">
        <v>407</v>
      </c>
      <c r="B3" s="1793"/>
      <c r="C3" s="1793"/>
      <c r="D3" s="1793"/>
      <c r="E3" s="1793"/>
      <c r="F3" s="1793"/>
      <c r="G3" s="1793"/>
      <c r="H3" s="1793"/>
      <c r="I3" s="1793"/>
      <c r="J3" s="1793"/>
      <c r="K3" s="1793"/>
      <c r="L3" s="1793"/>
      <c r="M3" s="1793"/>
    </row>
    <row r="4" spans="1:17" ht="15" customHeight="1">
      <c r="A4" s="1796" t="s">
        <v>119</v>
      </c>
      <c r="B4" s="1795" t="s">
        <v>283</v>
      </c>
      <c r="C4" s="1762"/>
      <c r="D4" s="1796"/>
      <c r="E4" s="1762" t="s">
        <v>284</v>
      </c>
      <c r="F4" s="1762"/>
      <c r="G4" s="1762"/>
      <c r="H4" s="1795" t="s">
        <v>285</v>
      </c>
      <c r="I4" s="1762"/>
      <c r="J4" s="1796"/>
      <c r="K4" s="1762" t="s">
        <v>137</v>
      </c>
      <c r="L4" s="1762"/>
      <c r="M4" s="1762"/>
    </row>
    <row r="5" spans="1:17" ht="27.75" customHeight="1">
      <c r="A5" s="1798"/>
      <c r="B5" s="1041" t="s">
        <v>445</v>
      </c>
      <c r="C5" s="922" t="s">
        <v>446</v>
      </c>
      <c r="D5" s="1045" t="s">
        <v>447</v>
      </c>
      <c r="E5" s="922" t="s">
        <v>445</v>
      </c>
      <c r="F5" s="922" t="s">
        <v>446</v>
      </c>
      <c r="G5" s="922" t="s">
        <v>447</v>
      </c>
      <c r="H5" s="1041" t="s">
        <v>445</v>
      </c>
      <c r="I5" s="922" t="s">
        <v>446</v>
      </c>
      <c r="J5" s="1045" t="s">
        <v>447</v>
      </c>
      <c r="K5" s="922" t="s">
        <v>445</v>
      </c>
      <c r="L5" s="922" t="s">
        <v>446</v>
      </c>
      <c r="M5" s="922" t="s">
        <v>447</v>
      </c>
    </row>
    <row r="6" spans="1:17" ht="12.95" customHeight="1">
      <c r="A6" s="486">
        <v>2016</v>
      </c>
      <c r="B6" s="1057">
        <v>16699993.536903655</v>
      </c>
      <c r="C6" s="462"/>
      <c r="D6" s="1058"/>
      <c r="E6" s="462">
        <v>38011667.967227913</v>
      </c>
      <c r="F6" s="462"/>
      <c r="G6" s="462"/>
      <c r="H6" s="1057">
        <v>10453714.422499027</v>
      </c>
      <c r="I6" s="462"/>
      <c r="J6" s="1058"/>
      <c r="K6" s="493">
        <v>65165375.926630601</v>
      </c>
      <c r="L6" s="493"/>
      <c r="M6" s="493"/>
      <c r="N6" s="309"/>
      <c r="O6" s="286"/>
    </row>
    <row r="7" spans="1:17" ht="12.95" customHeight="1">
      <c r="A7" s="487">
        <v>2017</v>
      </c>
      <c r="B7" s="1059">
        <v>16722405.392079284</v>
      </c>
      <c r="C7" s="504">
        <v>79</v>
      </c>
      <c r="D7" s="1060">
        <v>16722484.392079284</v>
      </c>
      <c r="E7" s="504">
        <v>38851135.656960443</v>
      </c>
      <c r="F7" s="504">
        <v>8726837.994960757</v>
      </c>
      <c r="G7" s="504">
        <v>47577973.651921198</v>
      </c>
      <c r="H7" s="1059">
        <v>10364267.257608434</v>
      </c>
      <c r="I7" s="504">
        <v>3880583.5284617334</v>
      </c>
      <c r="J7" s="1060">
        <v>14244850.786070168</v>
      </c>
      <c r="K7" s="505">
        <v>65937808.306648165</v>
      </c>
      <c r="L7" s="505">
        <v>12607500.523422491</v>
      </c>
      <c r="M7" s="505">
        <v>78545308.830070645</v>
      </c>
      <c r="N7" s="309"/>
      <c r="O7" s="286"/>
      <c r="P7" s="286"/>
    </row>
    <row r="8" spans="1:17" ht="12.95" customHeight="1">
      <c r="A8" s="463">
        <v>2018</v>
      </c>
      <c r="B8" s="1061">
        <v>16681332.086799998</v>
      </c>
      <c r="C8" s="290">
        <v>96.300000000745058</v>
      </c>
      <c r="D8" s="1062">
        <v>16681428.386799999</v>
      </c>
      <c r="E8" s="290">
        <v>39074207.551400006</v>
      </c>
      <c r="F8" s="290">
        <v>8811660.4544000067</v>
      </c>
      <c r="G8" s="290">
        <v>47885868.005800009</v>
      </c>
      <c r="H8" s="1061">
        <v>10221258.061199998</v>
      </c>
      <c r="I8" s="290">
        <v>3816695.1144999987</v>
      </c>
      <c r="J8" s="1062">
        <v>14037953.175699998</v>
      </c>
      <c r="K8" s="494">
        <v>65976797.699399993</v>
      </c>
      <c r="L8" s="494">
        <v>12628451.868900005</v>
      </c>
      <c r="M8" s="494">
        <v>78605249.568299994</v>
      </c>
      <c r="N8" s="309"/>
      <c r="O8" s="286"/>
    </row>
    <row r="9" spans="1:17" ht="12.95" customHeight="1">
      <c r="A9" s="463">
        <v>2019</v>
      </c>
      <c r="B9" s="1061">
        <v>16658361.65712033</v>
      </c>
      <c r="C9" s="290">
        <v>77.081779671832919</v>
      </c>
      <c r="D9" s="1062">
        <v>16658438.738900002</v>
      </c>
      <c r="E9" s="290">
        <v>39278310.544300012</v>
      </c>
      <c r="F9" s="290">
        <v>8904050.1808999926</v>
      </c>
      <c r="G9" s="290">
        <v>48182360.725200005</v>
      </c>
      <c r="H9" s="1061">
        <v>10056071.100411482</v>
      </c>
      <c r="I9" s="290">
        <v>3746130.7108239792</v>
      </c>
      <c r="J9" s="1062">
        <v>13802201.811235461</v>
      </c>
      <c r="K9" s="494">
        <v>65992743.301831827</v>
      </c>
      <c r="L9" s="494">
        <v>12650257.973503644</v>
      </c>
      <c r="M9" s="494">
        <v>78643001.275335461</v>
      </c>
      <c r="N9" s="309"/>
      <c r="O9" s="286"/>
    </row>
    <row r="10" spans="1:17" ht="12.95" customHeight="1">
      <c r="A10" s="486">
        <v>2020</v>
      </c>
      <c r="B10" s="1057">
        <v>16784981.769548327</v>
      </c>
      <c r="C10" s="462">
        <v>83.619856165722013</v>
      </c>
      <c r="D10" s="1058">
        <v>16785065.389404491</v>
      </c>
      <c r="E10" s="462">
        <v>39445588.62154641</v>
      </c>
      <c r="F10" s="462">
        <v>9004407.8408535682</v>
      </c>
      <c r="G10" s="462">
        <v>48449996.462399982</v>
      </c>
      <c r="H10" s="1057">
        <v>9900703.1254069638</v>
      </c>
      <c r="I10" s="462">
        <v>3683871.8141930327</v>
      </c>
      <c r="J10" s="1058">
        <v>13584574.939599996</v>
      </c>
      <c r="K10" s="493">
        <v>66131273.51650171</v>
      </c>
      <c r="L10" s="493">
        <v>12688363.274902767</v>
      </c>
      <c r="M10" s="493">
        <v>78819636.791404471</v>
      </c>
      <c r="N10" s="309"/>
      <c r="O10" s="286"/>
    </row>
    <row r="11" spans="1:17" ht="12.95" customHeight="1">
      <c r="A11" s="487">
        <v>2021</v>
      </c>
      <c r="B11" s="1063">
        <v>16751217.422650522</v>
      </c>
      <c r="C11" s="488">
        <v>96.693245457485318</v>
      </c>
      <c r="D11" s="1064">
        <v>16751314.115895979</v>
      </c>
      <c r="E11" s="488">
        <v>39714881.446421385</v>
      </c>
      <c r="F11" s="488">
        <v>9088431.4921155013</v>
      </c>
      <c r="G11" s="488">
        <v>48803312.938536882</v>
      </c>
      <c r="H11" s="1063">
        <v>9765740.6929589808</v>
      </c>
      <c r="I11" s="488">
        <v>3626653.263763655</v>
      </c>
      <c r="J11" s="1064">
        <v>13392393.956722636</v>
      </c>
      <c r="K11" s="505">
        <v>66231839.562030882</v>
      </c>
      <c r="L11" s="496">
        <v>12715181.449124614</v>
      </c>
      <c r="M11" s="496">
        <v>78947021.011155501</v>
      </c>
      <c r="N11" s="309"/>
      <c r="O11" s="286"/>
    </row>
    <row r="12" spans="1:17" ht="12.95" customHeight="1">
      <c r="A12" s="463">
        <v>2022</v>
      </c>
      <c r="B12" s="1065">
        <v>16829648</v>
      </c>
      <c r="C12" s="309">
        <v>96</v>
      </c>
      <c r="D12" s="1066">
        <v>16829744</v>
      </c>
      <c r="E12" s="309">
        <v>39896495</v>
      </c>
      <c r="F12" s="309">
        <v>9156287</v>
      </c>
      <c r="G12" s="309">
        <v>49052782</v>
      </c>
      <c r="H12" s="1065">
        <v>9638901</v>
      </c>
      <c r="I12" s="309">
        <v>3576384</v>
      </c>
      <c r="J12" s="1066">
        <v>13215285</v>
      </c>
      <c r="K12" s="494">
        <v>66365044</v>
      </c>
      <c r="L12" s="495">
        <v>12732767</v>
      </c>
      <c r="M12" s="495">
        <v>79097811</v>
      </c>
      <c r="N12" s="309"/>
      <c r="O12" s="286"/>
    </row>
    <row r="13" spans="1:17" ht="12.95" customHeight="1">
      <c r="A13" s="463">
        <v>2023</v>
      </c>
      <c r="B13" s="1061">
        <v>16798460.860362954</v>
      </c>
      <c r="C13" s="290">
        <v>96.219221975654364</v>
      </c>
      <c r="D13" s="1062">
        <v>16798557.07958493</v>
      </c>
      <c r="E13" s="290">
        <v>40046743.601829514</v>
      </c>
      <c r="F13" s="290">
        <v>9214280.5342386514</v>
      </c>
      <c r="G13" s="290">
        <v>49261024.136068165</v>
      </c>
      <c r="H13" s="1061">
        <v>9542789.8978955112</v>
      </c>
      <c r="I13" s="290">
        <v>3533045.7942948211</v>
      </c>
      <c r="J13" s="1062">
        <v>13075835.692190332</v>
      </c>
      <c r="K13" s="494">
        <v>66387994.360087976</v>
      </c>
      <c r="L13" s="494">
        <v>12747422.547755448</v>
      </c>
      <c r="M13" s="494">
        <v>79135416.907843426</v>
      </c>
      <c r="N13" s="309"/>
      <c r="O13" s="286"/>
    </row>
    <row r="14" spans="1:17" ht="12.95" customHeight="1">
      <c r="A14" s="486">
        <v>2024</v>
      </c>
      <c r="B14" s="1067">
        <v>16792495.360041723</v>
      </c>
      <c r="C14" s="506">
        <v>105.53091368692549</v>
      </c>
      <c r="D14" s="1068">
        <v>16792600.890955407</v>
      </c>
      <c r="E14" s="506">
        <v>40178879.930731095</v>
      </c>
      <c r="F14" s="506">
        <v>9273144.3410303257</v>
      </c>
      <c r="G14" s="506">
        <v>49452024.271761417</v>
      </c>
      <c r="H14" s="1067">
        <v>9424764.0752897784</v>
      </c>
      <c r="I14" s="506">
        <v>3478668.9241471067</v>
      </c>
      <c r="J14" s="1068">
        <v>12903432.999436885</v>
      </c>
      <c r="K14" s="507">
        <v>66396139.366062596</v>
      </c>
      <c r="L14" s="507">
        <v>12751918.796091121</v>
      </c>
      <c r="M14" s="507">
        <v>79148058.162153706</v>
      </c>
      <c r="N14" s="309"/>
      <c r="O14" s="286"/>
      <c r="P14" s="286"/>
      <c r="Q14" s="286"/>
    </row>
    <row r="15" spans="1:17" ht="12.95" customHeight="1">
      <c r="A15" s="487">
        <v>2025</v>
      </c>
      <c r="B15" s="1063">
        <f>'9.4'!C25</f>
        <v>16781376.802485939</v>
      </c>
      <c r="C15" s="488">
        <f>'9.4'!D25</f>
        <v>150.9039384573698</v>
      </c>
      <c r="D15" s="1064">
        <f>'9.4'!E25</f>
        <v>16781527.706424396</v>
      </c>
      <c r="E15" s="488">
        <f>'9.4'!F25</f>
        <v>40288791.554286867</v>
      </c>
      <c r="F15" s="488">
        <f>'9.4'!G25</f>
        <v>9320260.9640232474</v>
      </c>
      <c r="G15" s="488">
        <f>'9.4'!H25</f>
        <v>49609052.518310115</v>
      </c>
      <c r="H15" s="1063">
        <f>'9.4'!I25</f>
        <v>9325545.7735141534</v>
      </c>
      <c r="I15" s="488">
        <f>'9.4'!J25</f>
        <v>3433297.2403298579</v>
      </c>
      <c r="J15" s="1064">
        <f>'9.4'!K25</f>
        <v>12758843.013844011</v>
      </c>
      <c r="K15" s="496">
        <f>'9.4'!L25</f>
        <v>66395714.130286962</v>
      </c>
      <c r="L15" s="496">
        <f>'9.4'!M25</f>
        <v>12753709.108291563</v>
      </c>
      <c r="M15" s="496">
        <f>'9.4'!N25</f>
        <v>79149423.238578528</v>
      </c>
      <c r="N15" s="309"/>
      <c r="O15" s="286"/>
      <c r="P15" s="286"/>
      <c r="Q15" s="286"/>
    </row>
    <row r="16" spans="1:17" ht="12.95" customHeight="1">
      <c r="A16" s="310"/>
      <c r="B16" s="294"/>
      <c r="C16" s="294"/>
      <c r="D16" s="294"/>
      <c r="E16" s="294"/>
      <c r="F16" s="294"/>
      <c r="G16" s="294"/>
      <c r="H16" s="294"/>
      <c r="I16" s="294"/>
      <c r="J16" s="294"/>
      <c r="K16" s="294"/>
      <c r="L16" s="294"/>
      <c r="M16" s="294"/>
      <c r="N16" s="309"/>
      <c r="O16" s="286"/>
    </row>
    <row r="17" spans="1:17" ht="12.95" customHeight="1">
      <c r="B17" s="290"/>
      <c r="C17" s="290"/>
      <c r="D17" s="290"/>
      <c r="E17" s="290"/>
      <c r="F17" s="290"/>
      <c r="G17" s="290"/>
      <c r="H17" s="290"/>
      <c r="I17" s="290"/>
      <c r="J17" s="290"/>
      <c r="K17" s="290"/>
      <c r="L17" s="290"/>
      <c r="M17" s="290"/>
      <c r="N17" s="309"/>
      <c r="O17" s="286"/>
    </row>
    <row r="18" spans="1:17" ht="12.95" customHeight="1">
      <c r="A18" s="1797" t="s">
        <v>540</v>
      </c>
      <c r="B18" s="1797"/>
      <c r="C18" s="1797"/>
      <c r="D18" s="1797"/>
      <c r="E18" s="1797"/>
      <c r="F18" s="1797"/>
      <c r="G18" s="1797"/>
      <c r="H18" s="1797"/>
      <c r="I18" s="1797"/>
      <c r="J18" s="1797"/>
      <c r="K18" s="1797"/>
      <c r="L18" s="1797"/>
      <c r="M18" s="1797"/>
      <c r="N18" s="309"/>
      <c r="O18" s="286"/>
    </row>
    <row r="19" spans="1:17" ht="12.95" customHeight="1">
      <c r="A19" s="310"/>
      <c r="B19" s="289"/>
      <c r="C19" s="289"/>
      <c r="D19" s="289"/>
      <c r="E19" s="289"/>
      <c r="F19" s="289"/>
      <c r="G19" s="289"/>
      <c r="H19" s="289"/>
      <c r="I19" s="289"/>
      <c r="J19" s="289"/>
      <c r="K19" s="289"/>
      <c r="L19" s="289"/>
      <c r="M19" s="289"/>
      <c r="N19" s="309"/>
      <c r="O19" s="286"/>
    </row>
    <row r="20" spans="1:17" ht="12.95" customHeight="1">
      <c r="A20" s="310"/>
      <c r="B20" s="294"/>
      <c r="C20" s="294"/>
      <c r="D20" s="294"/>
      <c r="E20" s="294"/>
      <c r="F20" s="294"/>
      <c r="G20" s="294"/>
      <c r="H20" s="294"/>
      <c r="I20" s="294"/>
      <c r="J20" s="294"/>
      <c r="K20" s="294"/>
      <c r="L20" s="294"/>
      <c r="M20" s="294"/>
      <c r="N20" s="309"/>
      <c r="O20" s="286"/>
    </row>
    <row r="21" spans="1:17" ht="12.95" customHeight="1">
      <c r="A21" s="289"/>
      <c r="B21" s="290"/>
      <c r="C21" s="290"/>
      <c r="D21" s="290"/>
      <c r="E21" s="290"/>
      <c r="F21" s="290"/>
      <c r="G21" s="290"/>
      <c r="H21" s="290"/>
      <c r="I21" s="290"/>
      <c r="J21" s="290"/>
      <c r="K21" s="290"/>
      <c r="L21" s="290"/>
      <c r="M21" s="290"/>
      <c r="N21" s="309"/>
      <c r="O21" s="286"/>
      <c r="P21" s="286"/>
      <c r="Q21" s="286"/>
    </row>
    <row r="22" spans="1:17" ht="12.95" customHeight="1">
      <c r="A22" s="289"/>
      <c r="B22" s="290"/>
      <c r="C22" s="290"/>
      <c r="D22" s="290"/>
      <c r="E22" s="290"/>
      <c r="F22" s="290"/>
      <c r="G22" s="290"/>
      <c r="H22" s="290"/>
      <c r="I22" s="290"/>
      <c r="J22" s="290"/>
      <c r="K22" s="290"/>
      <c r="L22" s="290"/>
      <c r="M22" s="290"/>
      <c r="N22" s="309"/>
      <c r="O22" s="286"/>
      <c r="P22" s="286"/>
      <c r="Q22" s="286"/>
    </row>
    <row r="23" spans="1:17" ht="12.95" customHeight="1">
      <c r="B23" s="311"/>
      <c r="C23" s="311"/>
      <c r="D23" s="311"/>
      <c r="E23" s="290"/>
      <c r="F23" s="290"/>
      <c r="G23" s="290"/>
      <c r="H23" s="290"/>
      <c r="I23" s="290"/>
      <c r="J23" s="290"/>
      <c r="K23" s="290"/>
      <c r="L23" s="290"/>
      <c r="M23" s="290"/>
      <c r="N23" s="309"/>
      <c r="O23" s="286"/>
      <c r="P23" s="286"/>
      <c r="Q23" s="286"/>
    </row>
    <row r="24" spans="1:17" ht="10.5" customHeight="1">
      <c r="D24" s="6" t="str">
        <f>B4</f>
        <v xml:space="preserve">VTL </v>
      </c>
      <c r="E24" s="6" t="str">
        <f>E4</f>
        <v xml:space="preserve">STL </v>
      </c>
      <c r="F24" s="6" t="str">
        <f>H4</f>
        <v xml:space="preserve">NTL </v>
      </c>
      <c r="N24" s="309"/>
      <c r="O24" s="286"/>
      <c r="P24" s="286"/>
      <c r="Q24" s="286"/>
    </row>
    <row r="25" spans="1:17">
      <c r="C25" s="6">
        <f>A6</f>
        <v>2016</v>
      </c>
      <c r="D25" s="286">
        <f>B6</f>
        <v>16699993.536903655</v>
      </c>
      <c r="E25" s="286">
        <f>E6</f>
        <v>38011667.967227913</v>
      </c>
      <c r="F25" s="286">
        <f>H6</f>
        <v>10453714.422499027</v>
      </c>
      <c r="O25" s="286"/>
      <c r="P25" s="286"/>
      <c r="Q25" s="286"/>
    </row>
    <row r="26" spans="1:17">
      <c r="C26" s="6">
        <f t="shared" ref="C26:C34" si="0">A7</f>
        <v>2017</v>
      </c>
      <c r="D26" s="286">
        <f t="shared" ref="D26:D34" si="1">B7</f>
        <v>16722405.392079284</v>
      </c>
      <c r="E26" s="286">
        <f t="shared" ref="E26:E34" si="2">E7</f>
        <v>38851135.656960443</v>
      </c>
      <c r="F26" s="286">
        <f t="shared" ref="F26:F34" si="3">H7</f>
        <v>10364267.257608434</v>
      </c>
    </row>
    <row r="27" spans="1:17">
      <c r="C27" s="6">
        <f t="shared" si="0"/>
        <v>2018</v>
      </c>
      <c r="D27" s="286">
        <f t="shared" si="1"/>
        <v>16681332.086799998</v>
      </c>
      <c r="E27" s="286">
        <f t="shared" si="2"/>
        <v>39074207.551400006</v>
      </c>
      <c r="F27" s="286">
        <f t="shared" si="3"/>
        <v>10221258.061199998</v>
      </c>
    </row>
    <row r="28" spans="1:17">
      <c r="C28" s="6">
        <f t="shared" si="0"/>
        <v>2019</v>
      </c>
      <c r="D28" s="286">
        <f t="shared" si="1"/>
        <v>16658361.65712033</v>
      </c>
      <c r="E28" s="286">
        <f t="shared" si="2"/>
        <v>39278310.544300012</v>
      </c>
      <c r="F28" s="286">
        <f t="shared" si="3"/>
        <v>10056071.100411482</v>
      </c>
    </row>
    <row r="29" spans="1:17">
      <c r="C29" s="6">
        <f t="shared" si="0"/>
        <v>2020</v>
      </c>
      <c r="D29" s="286">
        <f t="shared" si="1"/>
        <v>16784981.769548327</v>
      </c>
      <c r="E29" s="286">
        <f t="shared" si="2"/>
        <v>39445588.62154641</v>
      </c>
      <c r="F29" s="286">
        <f t="shared" si="3"/>
        <v>9900703.1254069638</v>
      </c>
    </row>
    <row r="30" spans="1:17">
      <c r="B30" s="301"/>
      <c r="C30" s="6">
        <f t="shared" si="0"/>
        <v>2021</v>
      </c>
      <c r="D30" s="286">
        <f t="shared" si="1"/>
        <v>16751217.422650522</v>
      </c>
      <c r="E30" s="286">
        <f t="shared" si="2"/>
        <v>39714881.446421385</v>
      </c>
      <c r="F30" s="286">
        <f t="shared" si="3"/>
        <v>9765740.6929589808</v>
      </c>
      <c r="G30" s="301"/>
      <c r="I30" s="301"/>
      <c r="J30" s="301"/>
      <c r="K30" s="301"/>
      <c r="L30" s="301"/>
    </row>
    <row r="31" spans="1:17">
      <c r="A31" s="302"/>
      <c r="B31" s="303"/>
      <c r="C31" s="6">
        <f t="shared" si="0"/>
        <v>2022</v>
      </c>
      <c r="D31" s="286">
        <f t="shared" si="1"/>
        <v>16829648</v>
      </c>
      <c r="E31" s="286">
        <f t="shared" si="2"/>
        <v>39896495</v>
      </c>
      <c r="F31" s="286">
        <f t="shared" si="3"/>
        <v>9638901</v>
      </c>
      <c r="G31" s="302"/>
      <c r="H31" s="302"/>
      <c r="I31" s="302"/>
      <c r="J31" s="303"/>
      <c r="K31" s="303"/>
      <c r="L31" s="303"/>
      <c r="M31" s="293"/>
    </row>
    <row r="32" spans="1:17">
      <c r="A32" s="302"/>
      <c r="B32" s="303"/>
      <c r="C32" s="6">
        <f t="shared" si="0"/>
        <v>2023</v>
      </c>
      <c r="D32" s="286">
        <f t="shared" si="1"/>
        <v>16798460.860362954</v>
      </c>
      <c r="E32" s="286">
        <f t="shared" si="2"/>
        <v>40046743.601829514</v>
      </c>
      <c r="F32" s="286">
        <f t="shared" si="3"/>
        <v>9542789.8978955112</v>
      </c>
      <c r="G32" s="305"/>
      <c r="H32" s="305"/>
      <c r="I32" s="305"/>
      <c r="J32" s="303"/>
      <c r="K32" s="303"/>
      <c r="L32" s="303"/>
      <c r="M32" s="293"/>
    </row>
    <row r="33" spans="1:13">
      <c r="A33" s="302"/>
      <c r="B33" s="303"/>
      <c r="C33" s="6">
        <f t="shared" si="0"/>
        <v>2024</v>
      </c>
      <c r="D33" s="286">
        <f t="shared" si="1"/>
        <v>16792495.360041723</v>
      </c>
      <c r="E33" s="286">
        <f t="shared" si="2"/>
        <v>40178879.930731095</v>
      </c>
      <c r="F33" s="286">
        <f t="shared" si="3"/>
        <v>9424764.0752897784</v>
      </c>
      <c r="G33" s="303"/>
      <c r="I33" s="303"/>
      <c r="J33" s="303"/>
      <c r="K33" s="303"/>
      <c r="L33" s="303"/>
      <c r="M33" s="293"/>
    </row>
    <row r="34" spans="1:13">
      <c r="A34" s="302"/>
      <c r="B34" s="303"/>
      <c r="C34" s="6">
        <f t="shared" si="0"/>
        <v>2025</v>
      </c>
      <c r="D34" s="286">
        <f t="shared" si="1"/>
        <v>16781376.802485939</v>
      </c>
      <c r="E34" s="286">
        <f t="shared" si="2"/>
        <v>40288791.554286867</v>
      </c>
      <c r="F34" s="286">
        <f t="shared" si="3"/>
        <v>9325545.7735141534</v>
      </c>
      <c r="G34" s="303"/>
      <c r="I34" s="303"/>
      <c r="J34" s="303"/>
      <c r="K34" s="303"/>
      <c r="L34" s="303"/>
      <c r="M34" s="293"/>
    </row>
    <row r="35" spans="1:13">
      <c r="A35" s="302"/>
      <c r="B35" s="303"/>
      <c r="C35" s="303"/>
      <c r="D35" s="303"/>
      <c r="E35" s="304"/>
      <c r="F35" s="303"/>
      <c r="G35" s="303"/>
      <c r="I35" s="303"/>
      <c r="J35" s="303"/>
      <c r="K35" s="303"/>
      <c r="L35" s="303"/>
      <c r="M35" s="293"/>
    </row>
    <row r="36" spans="1:13">
      <c r="A36" s="302"/>
      <c r="B36" s="306"/>
      <c r="C36" s="306"/>
      <c r="D36" s="306"/>
      <c r="F36" s="306"/>
      <c r="G36" s="306"/>
      <c r="I36" s="306"/>
      <c r="J36" s="306"/>
      <c r="K36" s="306"/>
      <c r="L36" s="306"/>
      <c r="M36" s="293"/>
    </row>
    <row r="37" spans="1:13">
      <c r="A37" s="302"/>
    </row>
    <row r="38" spans="1:13">
      <c r="A38" s="302"/>
    </row>
    <row r="42" spans="1:13">
      <c r="F42" s="286"/>
      <c r="G42" s="286"/>
      <c r="H42" s="286"/>
      <c r="I42" s="286"/>
    </row>
    <row r="51" spans="1:13">
      <c r="A51" s="302"/>
      <c r="C51" s="302"/>
      <c r="D51" s="302"/>
      <c r="F51" s="302"/>
      <c r="G51" s="302"/>
      <c r="I51" s="302"/>
      <c r="J51" s="302"/>
      <c r="K51" s="302"/>
      <c r="L51" s="302"/>
    </row>
    <row r="52" spans="1:13">
      <c r="A52" s="302"/>
      <c r="C52" s="305"/>
      <c r="D52" s="305"/>
      <c r="F52" s="305"/>
      <c r="G52" s="305"/>
      <c r="I52" s="305"/>
      <c r="J52" s="305"/>
      <c r="K52" s="305"/>
      <c r="L52" s="305"/>
    </row>
    <row r="53" spans="1:13">
      <c r="M53" s="307"/>
    </row>
    <row r="66" spans="1:1">
      <c r="A66" s="308"/>
    </row>
  </sheetData>
  <mergeCells count="8">
    <mergeCell ref="A1:M1"/>
    <mergeCell ref="A3:M3"/>
    <mergeCell ref="A18:M18"/>
    <mergeCell ref="B4:D4"/>
    <mergeCell ref="E4:G4"/>
    <mergeCell ref="H4:J4"/>
    <mergeCell ref="K4:M4"/>
    <mergeCell ref="A4:A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3"/>
  <dimension ref="A1:AN69"/>
  <sheetViews>
    <sheetView showGridLines="0" zoomScaleNormal="100" zoomScaleSheetLayoutView="100" workbookViewId="0">
      <selection sqref="A1:U1"/>
    </sheetView>
  </sheetViews>
  <sheetFormatPr defaultColWidth="9.140625" defaultRowHeight="14.25"/>
  <cols>
    <col min="1" max="1" width="9" style="338" customWidth="1"/>
    <col min="2" max="21" width="6.7109375" style="312" customWidth="1"/>
    <col min="22" max="22" width="9.140625" style="408"/>
    <col min="23" max="23" width="10.140625" style="408" bestFit="1" customWidth="1"/>
    <col min="24" max="30" width="9.140625" style="408"/>
    <col min="31" max="31" width="11.28515625" style="408" bestFit="1" customWidth="1"/>
    <col min="32" max="32" width="9.140625" style="408"/>
    <col min="33" max="33" width="9.85546875" style="408" bestFit="1" customWidth="1"/>
    <col min="34" max="16384" width="9.140625" style="312"/>
  </cols>
  <sheetData>
    <row r="1" spans="1:40" ht="42" customHeight="1">
      <c r="A1" s="1813" t="s">
        <v>425</v>
      </c>
      <c r="B1" s="1813"/>
      <c r="C1" s="1813"/>
      <c r="D1" s="1813"/>
      <c r="E1" s="1813"/>
      <c r="F1" s="1813"/>
      <c r="G1" s="1813"/>
      <c r="H1" s="1813"/>
      <c r="I1" s="1813"/>
      <c r="J1" s="1813"/>
      <c r="K1" s="1813"/>
      <c r="L1" s="1813"/>
      <c r="M1" s="1813"/>
      <c r="N1" s="1813"/>
      <c r="O1" s="1813"/>
      <c r="P1" s="1813"/>
      <c r="Q1" s="1813"/>
      <c r="R1" s="1813"/>
      <c r="S1" s="1813"/>
      <c r="T1" s="1813"/>
      <c r="U1" s="1813"/>
    </row>
    <row r="2" spans="1:40" ht="5.0999999999999996" customHeight="1">
      <c r="B2" s="1799"/>
      <c r="C2" s="1799"/>
      <c r="D2" s="1799"/>
      <c r="E2" s="1799"/>
      <c r="F2" s="1799"/>
      <c r="G2" s="1799"/>
      <c r="H2" s="1799"/>
      <c r="I2" s="1799"/>
      <c r="J2" s="1799"/>
      <c r="K2" s="1799"/>
      <c r="L2" s="1799"/>
      <c r="M2" s="1799"/>
      <c r="N2" s="1799"/>
      <c r="O2" s="1799"/>
      <c r="P2" s="464"/>
      <c r="Q2" s="464"/>
      <c r="R2" s="513"/>
      <c r="S2" s="513"/>
      <c r="T2" s="513"/>
      <c r="U2" s="513"/>
    </row>
    <row r="3" spans="1:40" ht="12.95" customHeight="1">
      <c r="A3" s="1810" t="s">
        <v>448</v>
      </c>
      <c r="B3" s="1356">
        <v>2016</v>
      </c>
      <c r="C3" s="1357"/>
      <c r="D3" s="1354">
        <v>2017</v>
      </c>
      <c r="E3" s="1357"/>
      <c r="F3" s="1354">
        <v>2018</v>
      </c>
      <c r="G3" s="1357"/>
      <c r="H3" s="1354">
        <v>2019</v>
      </c>
      <c r="I3" s="1357"/>
      <c r="J3" s="1354">
        <v>2020</v>
      </c>
      <c r="K3" s="1357"/>
      <c r="L3" s="1354">
        <v>2021</v>
      </c>
      <c r="M3" s="1357"/>
      <c r="N3" s="1356">
        <v>2022</v>
      </c>
      <c r="O3" s="1357"/>
      <c r="P3" s="1802">
        <v>2023</v>
      </c>
      <c r="Q3" s="1802"/>
      <c r="R3" s="1801">
        <v>2024</v>
      </c>
      <c r="S3" s="1802"/>
      <c r="T3" s="1801">
        <v>2025</v>
      </c>
      <c r="U3" s="1802"/>
    </row>
    <row r="4" spans="1:40" ht="25.15" customHeight="1">
      <c r="A4" s="1811"/>
      <c r="B4" s="1350" t="s">
        <v>293</v>
      </c>
      <c r="C4" s="1358" t="s">
        <v>449</v>
      </c>
      <c r="D4" s="1355" t="s">
        <v>293</v>
      </c>
      <c r="E4" s="1358" t="s">
        <v>449</v>
      </c>
      <c r="F4" s="1355" t="s">
        <v>293</v>
      </c>
      <c r="G4" s="1358" t="s">
        <v>449</v>
      </c>
      <c r="H4" s="1355" t="s">
        <v>293</v>
      </c>
      <c r="I4" s="1358" t="s">
        <v>449</v>
      </c>
      <c r="J4" s="1355" t="s">
        <v>293</v>
      </c>
      <c r="K4" s="1358" t="s">
        <v>449</v>
      </c>
      <c r="L4" s="1355" t="s">
        <v>293</v>
      </c>
      <c r="M4" s="1358" t="s">
        <v>449</v>
      </c>
      <c r="N4" s="1350" t="s">
        <v>293</v>
      </c>
      <c r="O4" s="1358" t="s">
        <v>449</v>
      </c>
      <c r="P4" s="1355" t="s">
        <v>293</v>
      </c>
      <c r="Q4" s="1803" t="s">
        <v>449</v>
      </c>
      <c r="R4" s="1350" t="s">
        <v>293</v>
      </c>
      <c r="S4" s="1803" t="s">
        <v>449</v>
      </c>
      <c r="T4" s="1350" t="s">
        <v>293</v>
      </c>
      <c r="U4" s="1803" t="s">
        <v>449</v>
      </c>
    </row>
    <row r="5" spans="1:40" ht="10.15" customHeight="1">
      <c r="A5" s="1812"/>
      <c r="B5" s="1351" t="s">
        <v>142</v>
      </c>
      <c r="C5" s="1359"/>
      <c r="D5" s="820" t="s">
        <v>142</v>
      </c>
      <c r="E5" s="1359"/>
      <c r="F5" s="820" t="s">
        <v>142</v>
      </c>
      <c r="G5" s="1359"/>
      <c r="H5" s="820" t="s">
        <v>142</v>
      </c>
      <c r="I5" s="1359"/>
      <c r="J5" s="820" t="s">
        <v>142</v>
      </c>
      <c r="K5" s="1359"/>
      <c r="L5" s="820" t="s">
        <v>142</v>
      </c>
      <c r="M5" s="1359"/>
      <c r="N5" s="1351" t="s">
        <v>142</v>
      </c>
      <c r="O5" s="1359"/>
      <c r="P5" s="820" t="s">
        <v>142</v>
      </c>
      <c r="Q5" s="1804"/>
      <c r="R5" s="1351" t="s">
        <v>142</v>
      </c>
      <c r="S5" s="1804"/>
      <c r="T5" s="1351" t="s">
        <v>142</v>
      </c>
      <c r="U5" s="1804"/>
    </row>
    <row r="6" spans="1:40" ht="18" customHeight="1">
      <c r="A6" s="821" t="s">
        <v>294</v>
      </c>
      <c r="B6" s="1268"/>
      <c r="C6" s="1069"/>
      <c r="D6" s="822"/>
      <c r="E6" s="1069"/>
      <c r="F6" s="822"/>
      <c r="G6" s="1069"/>
      <c r="H6" s="822"/>
      <c r="I6" s="1069"/>
      <c r="J6" s="822"/>
      <c r="K6" s="1069"/>
      <c r="L6" s="822"/>
      <c r="M6" s="1069"/>
      <c r="N6" s="1268"/>
      <c r="O6" s="1069"/>
      <c r="P6" s="1343"/>
      <c r="Q6" s="1344"/>
      <c r="R6" s="1395"/>
      <c r="S6" s="1344"/>
      <c r="T6" s="1395"/>
      <c r="U6" s="1344"/>
    </row>
    <row r="7" spans="1:40" ht="18" customHeight="1">
      <c r="A7" s="823" t="s">
        <v>295</v>
      </c>
      <c r="B7" s="1269">
        <v>3829947.8149450007</v>
      </c>
      <c r="C7" s="1071">
        <v>11</v>
      </c>
      <c r="D7" s="1070">
        <v>3649007.6605450003</v>
      </c>
      <c r="E7" s="1071">
        <v>11</v>
      </c>
      <c r="F7" s="1070">
        <v>3710170.4104180005</v>
      </c>
      <c r="G7" s="1071">
        <v>11</v>
      </c>
      <c r="H7" s="1070">
        <v>7367738.2851669993</v>
      </c>
      <c r="I7" s="1071">
        <v>11</v>
      </c>
      <c r="J7" s="1070">
        <v>7260378.3049999969</v>
      </c>
      <c r="K7" s="1071">
        <v>11</v>
      </c>
      <c r="L7" s="1070">
        <v>5577049.3539999947</v>
      </c>
      <c r="M7" s="1071">
        <v>11</v>
      </c>
      <c r="N7" s="1269">
        <v>4269053.641396001</v>
      </c>
      <c r="O7" s="1071">
        <v>11</v>
      </c>
      <c r="P7" s="1345">
        <v>3689880.7365829977</v>
      </c>
      <c r="Q7" s="1346">
        <v>10</v>
      </c>
      <c r="R7" s="1396">
        <v>3564428.9902900001</v>
      </c>
      <c r="S7" s="1346">
        <v>9</v>
      </c>
      <c r="T7" s="1396">
        <v>3276879.4571439978</v>
      </c>
      <c r="U7" s="1346">
        <v>9</v>
      </c>
      <c r="W7" s="320"/>
      <c r="X7" s="320"/>
      <c r="Y7" s="320"/>
      <c r="Z7" s="320"/>
      <c r="AA7" s="320"/>
      <c r="AB7" s="320"/>
      <c r="AC7" s="320"/>
      <c r="AD7" s="320"/>
      <c r="AE7" s="320"/>
      <c r="AF7" s="320"/>
      <c r="AG7" s="320"/>
      <c r="AH7" s="320"/>
      <c r="AI7" s="320"/>
      <c r="AJ7" s="320"/>
      <c r="AK7" s="320"/>
      <c r="AL7" s="320"/>
      <c r="AM7" s="320"/>
      <c r="AN7" s="320"/>
    </row>
    <row r="8" spans="1:40" ht="18" customHeight="1">
      <c r="A8" s="824" t="s">
        <v>296</v>
      </c>
      <c r="B8" s="1269">
        <v>24135731.601999998</v>
      </c>
      <c r="C8" s="1072">
        <v>939</v>
      </c>
      <c r="D8" s="1070">
        <v>24867154.788480002</v>
      </c>
      <c r="E8" s="1072">
        <v>930</v>
      </c>
      <c r="F8" s="1070">
        <v>24322451.99884</v>
      </c>
      <c r="G8" s="1072">
        <v>895</v>
      </c>
      <c r="H8" s="1070">
        <v>25064055.928509999</v>
      </c>
      <c r="I8" s="1072">
        <v>907</v>
      </c>
      <c r="J8" s="1070">
        <v>27042808.068560001</v>
      </c>
      <c r="K8" s="1072">
        <v>913</v>
      </c>
      <c r="L8" s="1070">
        <v>30939068.92382</v>
      </c>
      <c r="M8" s="1072">
        <v>902</v>
      </c>
      <c r="N8" s="1269">
        <v>22945796.208549999</v>
      </c>
      <c r="O8" s="1072">
        <v>899</v>
      </c>
      <c r="P8" s="1345">
        <v>21036542.447830003</v>
      </c>
      <c r="Q8" s="1345">
        <v>881</v>
      </c>
      <c r="R8" s="1396">
        <v>21750674.29944</v>
      </c>
      <c r="S8" s="1345">
        <v>889</v>
      </c>
      <c r="T8" s="1396">
        <v>22717528.812169999</v>
      </c>
      <c r="U8" s="1345">
        <v>874</v>
      </c>
      <c r="W8" s="320"/>
      <c r="X8" s="320"/>
      <c r="Y8" s="320"/>
      <c r="Z8" s="320"/>
      <c r="AA8" s="320"/>
      <c r="AB8" s="320"/>
      <c r="AC8" s="320"/>
      <c r="AD8" s="320"/>
      <c r="AE8" s="320"/>
      <c r="AF8" s="320"/>
      <c r="AG8" s="320"/>
      <c r="AH8" s="320"/>
      <c r="AI8" s="320"/>
      <c r="AJ8" s="320"/>
      <c r="AK8" s="320"/>
      <c r="AL8" s="320"/>
      <c r="AM8" s="320"/>
      <c r="AN8" s="320"/>
    </row>
    <row r="9" spans="1:40" ht="18" customHeight="1">
      <c r="A9" s="825" t="s">
        <v>297</v>
      </c>
      <c r="B9" s="1270">
        <v>21722870.338</v>
      </c>
      <c r="C9" s="1073">
        <v>7474</v>
      </c>
      <c r="D9" s="872">
        <v>22324504.099190004</v>
      </c>
      <c r="E9" s="1073">
        <v>7355</v>
      </c>
      <c r="F9" s="872">
        <v>21797112.833300002</v>
      </c>
      <c r="G9" s="1073">
        <v>7402</v>
      </c>
      <c r="H9" s="872">
        <v>21478021.454349998</v>
      </c>
      <c r="I9" s="1073">
        <v>7333</v>
      </c>
      <c r="J9" s="872">
        <v>20836310.185280003</v>
      </c>
      <c r="K9" s="1073">
        <v>7286</v>
      </c>
      <c r="L9" s="872">
        <v>22679424.412060004</v>
      </c>
      <c r="M9" s="1073">
        <v>7156</v>
      </c>
      <c r="N9" s="1270">
        <v>19968513.25922</v>
      </c>
      <c r="O9" s="1073">
        <v>7033</v>
      </c>
      <c r="P9" s="1347">
        <v>18240712.718729999</v>
      </c>
      <c r="Q9" s="1347">
        <v>6821</v>
      </c>
      <c r="R9" s="1397">
        <v>18252099.636739999</v>
      </c>
      <c r="S9" s="1347">
        <v>6695</v>
      </c>
      <c r="T9" s="1397">
        <v>19435020.390579998</v>
      </c>
      <c r="U9" s="1347">
        <v>6321</v>
      </c>
      <c r="W9" s="320"/>
      <c r="X9" s="320"/>
      <c r="Y9" s="320"/>
      <c r="Z9" s="320"/>
      <c r="AA9" s="320"/>
      <c r="AB9" s="320"/>
      <c r="AC9" s="320"/>
      <c r="AD9" s="320"/>
      <c r="AE9" s="320"/>
      <c r="AF9" s="320"/>
      <c r="AG9" s="320"/>
      <c r="AH9" s="320"/>
      <c r="AI9" s="320"/>
      <c r="AJ9" s="320"/>
      <c r="AK9" s="320"/>
      <c r="AL9" s="320"/>
      <c r="AM9" s="320"/>
      <c r="AN9" s="320"/>
    </row>
    <row r="10" spans="1:40" ht="18" customHeight="1">
      <c r="A10" s="826" t="s">
        <v>28</v>
      </c>
      <c r="B10" s="1271"/>
      <c r="C10" s="1075"/>
      <c r="D10" s="1074"/>
      <c r="E10" s="1075"/>
      <c r="F10" s="1074"/>
      <c r="G10" s="1075"/>
      <c r="H10" s="1074"/>
      <c r="I10" s="1075"/>
      <c r="J10" s="1074"/>
      <c r="K10" s="1075"/>
      <c r="L10" s="1074"/>
      <c r="M10" s="1075"/>
      <c r="N10" s="1271"/>
      <c r="O10" s="1075"/>
      <c r="P10" s="1348"/>
      <c r="Q10" s="1348"/>
      <c r="R10" s="1398"/>
      <c r="S10" s="1348"/>
      <c r="T10" s="1398"/>
      <c r="U10" s="1348"/>
      <c r="W10" s="320"/>
      <c r="X10" s="320"/>
      <c r="Y10" s="320"/>
      <c r="Z10" s="320"/>
      <c r="AA10" s="320"/>
      <c r="AB10" s="320"/>
      <c r="AC10" s="320"/>
      <c r="AD10" s="320"/>
      <c r="AE10" s="320"/>
      <c r="AF10" s="320"/>
      <c r="AG10" s="320"/>
      <c r="AH10" s="320"/>
      <c r="AI10" s="320"/>
      <c r="AJ10" s="320"/>
      <c r="AK10" s="320"/>
      <c r="AL10" s="320"/>
      <c r="AM10" s="320"/>
      <c r="AN10" s="320"/>
    </row>
    <row r="11" spans="1:40" ht="18" customHeight="1">
      <c r="A11" s="827" t="s">
        <v>298</v>
      </c>
      <c r="B11" s="1269">
        <v>12868.175051484051</v>
      </c>
      <c r="C11" s="1072">
        <v>18183</v>
      </c>
      <c r="D11" s="1070">
        <v>14220.816281356083</v>
      </c>
      <c r="E11" s="1072">
        <v>16856</v>
      </c>
      <c r="F11" s="1070">
        <v>12933.527387701784</v>
      </c>
      <c r="G11" s="1072">
        <v>17783</v>
      </c>
      <c r="H11" s="1070">
        <v>11968.444793327059</v>
      </c>
      <c r="I11" s="1072">
        <v>17882</v>
      </c>
      <c r="J11" s="1070">
        <v>11915.895196925239</v>
      </c>
      <c r="K11" s="1072">
        <v>18642</v>
      </c>
      <c r="L11" s="1070">
        <v>12970.487262819293</v>
      </c>
      <c r="M11" s="1072">
        <v>19098</v>
      </c>
      <c r="N11" s="1269">
        <v>12410.908534470511</v>
      </c>
      <c r="O11" s="1072">
        <v>19063</v>
      </c>
      <c r="P11" s="1345">
        <v>11089.426853481857</v>
      </c>
      <c r="Q11" s="1345">
        <v>20441</v>
      </c>
      <c r="R11" s="1396">
        <v>11319.166835495787</v>
      </c>
      <c r="S11" s="1345">
        <v>20564</v>
      </c>
      <c r="T11" s="1396">
        <v>10294.542328510424</v>
      </c>
      <c r="U11" s="1345">
        <v>19921</v>
      </c>
      <c r="W11" s="320"/>
      <c r="X11" s="320"/>
      <c r="Y11" s="320"/>
      <c r="Z11" s="320"/>
      <c r="AA11" s="320"/>
      <c r="AB11" s="320"/>
      <c r="AC11" s="320"/>
      <c r="AD11" s="320"/>
      <c r="AE11" s="320"/>
      <c r="AF11" s="320"/>
      <c r="AG11" s="320"/>
      <c r="AH11" s="320"/>
      <c r="AI11" s="320"/>
      <c r="AJ11" s="320"/>
      <c r="AK11" s="320"/>
      <c r="AL11" s="320"/>
      <c r="AM11" s="320"/>
      <c r="AN11" s="320"/>
    </row>
    <row r="12" spans="1:40" ht="18" customHeight="1">
      <c r="A12" s="827" t="s">
        <v>299</v>
      </c>
      <c r="B12" s="1269">
        <v>111666.65309446272</v>
      </c>
      <c r="C12" s="1072">
        <v>21448</v>
      </c>
      <c r="D12" s="1070">
        <v>99328.191315678327</v>
      </c>
      <c r="E12" s="1072">
        <v>19582</v>
      </c>
      <c r="F12" s="1070">
        <v>104049.96081803164</v>
      </c>
      <c r="G12" s="1072">
        <v>21959</v>
      </c>
      <c r="H12" s="1070">
        <v>107813.97348027314</v>
      </c>
      <c r="I12" s="1072">
        <v>21646</v>
      </c>
      <c r="J12" s="1070">
        <v>113681.61655927241</v>
      </c>
      <c r="K12" s="1072">
        <v>22094</v>
      </c>
      <c r="L12" s="1070">
        <v>104014.32979030014</v>
      </c>
      <c r="M12" s="1072">
        <v>20609</v>
      </c>
      <c r="N12" s="1269">
        <v>104899.25954728655</v>
      </c>
      <c r="O12" s="1072">
        <v>22488</v>
      </c>
      <c r="P12" s="1345">
        <v>117561.57373245733</v>
      </c>
      <c r="Q12" s="1345">
        <v>25007</v>
      </c>
      <c r="R12" s="1396">
        <v>130053.87523980282</v>
      </c>
      <c r="S12" s="1345">
        <v>25695</v>
      </c>
      <c r="T12" s="1396">
        <v>110697.22501249234</v>
      </c>
      <c r="U12" s="1345">
        <v>22179</v>
      </c>
      <c r="W12" s="320"/>
      <c r="X12" s="320"/>
      <c r="Y12" s="320"/>
      <c r="Z12" s="320"/>
      <c r="AA12" s="320"/>
      <c r="AB12" s="320"/>
      <c r="AC12" s="320"/>
      <c r="AD12" s="320"/>
      <c r="AE12" s="320"/>
      <c r="AF12" s="320"/>
      <c r="AG12" s="320"/>
      <c r="AH12" s="320"/>
      <c r="AI12" s="320"/>
      <c r="AJ12" s="320"/>
      <c r="AK12" s="320"/>
      <c r="AL12" s="320"/>
      <c r="AM12" s="320"/>
      <c r="AN12" s="320"/>
    </row>
    <row r="13" spans="1:40" ht="18" customHeight="1">
      <c r="A13" s="827" t="s">
        <v>300</v>
      </c>
      <c r="B13" s="1269">
        <v>336951.29125712829</v>
      </c>
      <c r="C13" s="1072">
        <v>29497</v>
      </c>
      <c r="D13" s="1070">
        <v>318501.93456751294</v>
      </c>
      <c r="E13" s="1072">
        <v>28824</v>
      </c>
      <c r="F13" s="1070">
        <v>326499.53289691149</v>
      </c>
      <c r="G13" s="1072">
        <v>31720</v>
      </c>
      <c r="H13" s="1070">
        <v>345083.47387868812</v>
      </c>
      <c r="I13" s="1072">
        <v>31304</v>
      </c>
      <c r="J13" s="1070">
        <v>344923.38185464387</v>
      </c>
      <c r="K13" s="1072">
        <v>30801</v>
      </c>
      <c r="L13" s="1070">
        <v>316010.27673046879</v>
      </c>
      <c r="M13" s="1072">
        <v>28191</v>
      </c>
      <c r="N13" s="1269">
        <v>325053.59884525306</v>
      </c>
      <c r="O13" s="1072">
        <v>30712</v>
      </c>
      <c r="P13" s="1345">
        <v>336496.54109681078</v>
      </c>
      <c r="Q13" s="1345">
        <v>31700</v>
      </c>
      <c r="R13" s="1396">
        <v>353964.33833643812</v>
      </c>
      <c r="S13" s="1345">
        <v>31934</v>
      </c>
      <c r="T13" s="1396">
        <v>330590.01900337799</v>
      </c>
      <c r="U13" s="1345">
        <v>30135</v>
      </c>
      <c r="W13" s="320"/>
      <c r="X13" s="320"/>
      <c r="Y13" s="320"/>
      <c r="Z13" s="320"/>
      <c r="AA13" s="320"/>
      <c r="AB13" s="320"/>
      <c r="AC13" s="320"/>
      <c r="AD13" s="320"/>
      <c r="AE13" s="320"/>
      <c r="AF13" s="320"/>
      <c r="AG13" s="320"/>
      <c r="AH13" s="320"/>
      <c r="AI13" s="320"/>
      <c r="AJ13" s="320"/>
      <c r="AK13" s="320"/>
      <c r="AL13" s="320"/>
      <c r="AM13" s="320"/>
      <c r="AN13" s="320"/>
    </row>
    <row r="14" spans="1:40" ht="18" customHeight="1">
      <c r="A14" s="827" t="s">
        <v>301</v>
      </c>
      <c r="B14" s="1269">
        <v>560527.3608529974</v>
      </c>
      <c r="C14" s="1072">
        <v>27678</v>
      </c>
      <c r="D14" s="1070">
        <v>548940.26929099706</v>
      </c>
      <c r="E14" s="1072">
        <v>28716</v>
      </c>
      <c r="F14" s="1070">
        <v>538426.08162467263</v>
      </c>
      <c r="G14" s="1072">
        <v>29715</v>
      </c>
      <c r="H14" s="1070">
        <v>564924.19603548606</v>
      </c>
      <c r="I14" s="1072">
        <v>29097</v>
      </c>
      <c r="J14" s="1070">
        <v>561289.47771576617</v>
      </c>
      <c r="K14" s="1072">
        <v>28596</v>
      </c>
      <c r="L14" s="1070">
        <v>537758.21501878509</v>
      </c>
      <c r="M14" s="1072">
        <v>28063</v>
      </c>
      <c r="N14" s="1269">
        <v>535080.31749458774</v>
      </c>
      <c r="O14" s="1072">
        <v>28134</v>
      </c>
      <c r="P14" s="1345">
        <v>520080.97875093221</v>
      </c>
      <c r="Q14" s="1345">
        <v>27561</v>
      </c>
      <c r="R14" s="1396">
        <v>535987.29079086415</v>
      </c>
      <c r="S14" s="1345">
        <v>27007</v>
      </c>
      <c r="T14" s="1396">
        <v>525459.22496955446</v>
      </c>
      <c r="U14" s="1345">
        <v>27003</v>
      </c>
      <c r="W14" s="320"/>
      <c r="X14" s="320"/>
      <c r="Y14" s="320"/>
      <c r="Z14" s="320"/>
      <c r="AA14" s="320"/>
      <c r="AB14" s="320"/>
      <c r="AC14" s="320"/>
      <c r="AD14" s="320"/>
      <c r="AE14" s="320"/>
      <c r="AF14" s="320"/>
      <c r="AG14" s="320"/>
      <c r="AH14" s="320"/>
      <c r="AI14" s="320"/>
      <c r="AJ14" s="320"/>
      <c r="AK14" s="320"/>
      <c r="AL14" s="320"/>
      <c r="AM14" s="320"/>
      <c r="AN14" s="320"/>
    </row>
    <row r="15" spans="1:40" ht="18" customHeight="1">
      <c r="A15" s="827" t="s">
        <v>302</v>
      </c>
      <c r="B15" s="1269">
        <v>1156406.9112843508</v>
      </c>
      <c r="C15" s="1072">
        <v>33278</v>
      </c>
      <c r="D15" s="1070">
        <v>1160130.6725158244</v>
      </c>
      <c r="E15" s="1072">
        <v>34481</v>
      </c>
      <c r="F15" s="1070">
        <v>1091351.1593129947</v>
      </c>
      <c r="G15" s="1072">
        <v>34256</v>
      </c>
      <c r="H15" s="1070">
        <v>1151216.1366221767</v>
      </c>
      <c r="I15" s="1072">
        <v>33989</v>
      </c>
      <c r="J15" s="1070">
        <v>1128113.5650262986</v>
      </c>
      <c r="K15" s="1072">
        <v>33910</v>
      </c>
      <c r="L15" s="1070">
        <v>1150615.1271129046</v>
      </c>
      <c r="M15" s="1072">
        <v>34240</v>
      </c>
      <c r="N15" s="1269">
        <v>1071364.6540767909</v>
      </c>
      <c r="O15" s="1072">
        <v>32865</v>
      </c>
      <c r="P15" s="1345">
        <v>1039200.1712107079</v>
      </c>
      <c r="Q15" s="1345">
        <v>31675</v>
      </c>
      <c r="R15" s="1396">
        <v>1057129.8584486872</v>
      </c>
      <c r="S15" s="1345">
        <v>31080</v>
      </c>
      <c r="T15" s="1396">
        <v>1075917.0946395029</v>
      </c>
      <c r="U15" s="1345">
        <v>31725</v>
      </c>
      <c r="W15" s="320"/>
      <c r="X15" s="320"/>
      <c r="Y15" s="320"/>
      <c r="Z15" s="320"/>
      <c r="AA15" s="320"/>
      <c r="AB15" s="320"/>
      <c r="AC15" s="320"/>
      <c r="AD15" s="320"/>
      <c r="AE15" s="320"/>
      <c r="AF15" s="320"/>
      <c r="AG15" s="320"/>
      <c r="AH15" s="320"/>
      <c r="AI15" s="320"/>
      <c r="AJ15" s="320"/>
      <c r="AK15" s="320"/>
      <c r="AL15" s="320"/>
      <c r="AM15" s="320"/>
      <c r="AN15" s="320"/>
    </row>
    <row r="16" spans="1:40" ht="18" customHeight="1">
      <c r="A16" s="827" t="s">
        <v>303</v>
      </c>
      <c r="B16" s="1269">
        <v>840743.24901507003</v>
      </c>
      <c r="C16" s="1072">
        <v>15490</v>
      </c>
      <c r="D16" s="1070">
        <v>857425.96901745547</v>
      </c>
      <c r="E16" s="1072">
        <v>16019</v>
      </c>
      <c r="F16" s="1070">
        <v>798087.22221885959</v>
      </c>
      <c r="G16" s="1072">
        <v>15643</v>
      </c>
      <c r="H16" s="1070">
        <v>858648.75063320645</v>
      </c>
      <c r="I16" s="1072">
        <v>15829</v>
      </c>
      <c r="J16" s="1070">
        <v>854785.64938038471</v>
      </c>
      <c r="K16" s="1072">
        <v>16068</v>
      </c>
      <c r="L16" s="1070">
        <v>869847.00594658544</v>
      </c>
      <c r="M16" s="1072">
        <v>16517</v>
      </c>
      <c r="N16" s="1269">
        <v>821732.53689723066</v>
      </c>
      <c r="O16" s="1072">
        <v>15836</v>
      </c>
      <c r="P16" s="1345">
        <v>785905.77378066687</v>
      </c>
      <c r="Q16" s="1345">
        <v>15146</v>
      </c>
      <c r="R16" s="1396">
        <v>790137.07868800103</v>
      </c>
      <c r="S16" s="1345">
        <v>14738</v>
      </c>
      <c r="T16" s="1396">
        <v>825368.47248908854</v>
      </c>
      <c r="U16" s="1345">
        <v>15427</v>
      </c>
      <c r="W16" s="320"/>
      <c r="X16" s="320"/>
      <c r="Y16" s="320"/>
      <c r="Z16" s="320"/>
      <c r="AA16" s="320"/>
      <c r="AB16" s="320"/>
      <c r="AC16" s="320"/>
      <c r="AD16" s="320"/>
      <c r="AE16" s="320"/>
      <c r="AF16" s="320"/>
      <c r="AG16" s="320"/>
      <c r="AH16" s="320"/>
      <c r="AI16" s="320"/>
      <c r="AJ16" s="320"/>
      <c r="AK16" s="320"/>
      <c r="AL16" s="320"/>
      <c r="AM16" s="320"/>
      <c r="AN16" s="320"/>
    </row>
    <row r="17" spans="1:40" ht="18" customHeight="1">
      <c r="A17" s="827" t="s">
        <v>304</v>
      </c>
      <c r="B17" s="1269">
        <v>9524988.9604445081</v>
      </c>
      <c r="C17" s="1072">
        <v>54894</v>
      </c>
      <c r="D17" s="1070">
        <v>10417463.870984189</v>
      </c>
      <c r="E17" s="1072">
        <v>57967</v>
      </c>
      <c r="F17" s="1070">
        <v>9030186.204820456</v>
      </c>
      <c r="G17" s="1072">
        <v>53861</v>
      </c>
      <c r="H17" s="1070">
        <v>9726250.6655449178</v>
      </c>
      <c r="I17" s="1072">
        <v>55790</v>
      </c>
      <c r="J17" s="1070">
        <v>9250921.9277924299</v>
      </c>
      <c r="K17" s="1072">
        <v>55509</v>
      </c>
      <c r="L17" s="1070">
        <v>10329217.644351978</v>
      </c>
      <c r="M17" s="1072">
        <v>59274</v>
      </c>
      <c r="N17" s="1269">
        <v>8761868.8691424392</v>
      </c>
      <c r="O17" s="1072">
        <v>53446</v>
      </c>
      <c r="P17" s="1345">
        <v>7785634.819837736</v>
      </c>
      <c r="Q17" s="1345">
        <v>49649</v>
      </c>
      <c r="R17" s="1396">
        <v>7704264.289735253</v>
      </c>
      <c r="S17" s="1345">
        <v>48868</v>
      </c>
      <c r="T17" s="1396">
        <v>8715000.9189414214</v>
      </c>
      <c r="U17" s="1345">
        <v>53150</v>
      </c>
      <c r="W17" s="320"/>
      <c r="X17" s="320"/>
      <c r="Y17" s="320"/>
      <c r="Z17" s="320"/>
      <c r="AA17" s="320"/>
      <c r="AB17" s="320"/>
      <c r="AC17" s="320"/>
      <c r="AD17" s="320"/>
      <c r="AE17" s="320"/>
      <c r="AF17" s="320"/>
      <c r="AG17" s="320"/>
      <c r="AH17" s="320"/>
      <c r="AI17" s="320"/>
      <c r="AJ17" s="320"/>
      <c r="AK17" s="320"/>
      <c r="AL17" s="320"/>
      <c r="AM17" s="320"/>
      <c r="AN17" s="320"/>
    </row>
    <row r="18" spans="1:40" ht="18" customHeight="1">
      <c r="A18" s="828" t="s">
        <v>8</v>
      </c>
      <c r="B18" s="1268"/>
      <c r="C18" s="1076"/>
      <c r="D18" s="822"/>
      <c r="E18" s="1076"/>
      <c r="F18" s="822"/>
      <c r="G18" s="1076"/>
      <c r="H18" s="822"/>
      <c r="I18" s="1076"/>
      <c r="J18" s="822"/>
      <c r="K18" s="1076"/>
      <c r="L18" s="822"/>
      <c r="M18" s="1076"/>
      <c r="N18" s="1268"/>
      <c r="O18" s="1076"/>
      <c r="P18" s="1343"/>
      <c r="Q18" s="1343"/>
      <c r="R18" s="1395"/>
      <c r="S18" s="1343"/>
      <c r="T18" s="1395"/>
      <c r="U18" s="1343"/>
      <c r="W18" s="320"/>
      <c r="X18" s="320"/>
      <c r="Y18" s="320"/>
      <c r="Z18" s="320"/>
      <c r="AA18" s="320"/>
      <c r="AB18" s="320"/>
      <c r="AC18" s="320"/>
      <c r="AD18" s="320"/>
      <c r="AE18" s="320"/>
      <c r="AF18" s="320"/>
      <c r="AG18" s="320"/>
      <c r="AH18" s="320"/>
      <c r="AI18" s="320"/>
      <c r="AJ18" s="320"/>
      <c r="AK18" s="320"/>
      <c r="AL18" s="320"/>
      <c r="AM18" s="320"/>
      <c r="AN18" s="320"/>
    </row>
    <row r="19" spans="1:40" ht="18" customHeight="1">
      <c r="A19" s="827" t="s">
        <v>298</v>
      </c>
      <c r="B19" s="1269">
        <v>521141.66563956591</v>
      </c>
      <c r="C19" s="1072">
        <v>1144851</v>
      </c>
      <c r="D19" s="1070">
        <v>487976.0962930643</v>
      </c>
      <c r="E19" s="1072">
        <v>1119369</v>
      </c>
      <c r="F19" s="1070">
        <v>496775.04107718513</v>
      </c>
      <c r="G19" s="1072">
        <v>1109486</v>
      </c>
      <c r="H19" s="1070">
        <v>433063.7890430087</v>
      </c>
      <c r="I19" s="1072">
        <v>1108372</v>
      </c>
      <c r="J19" s="1070">
        <v>459602.27150012436</v>
      </c>
      <c r="K19" s="1072">
        <v>1101677</v>
      </c>
      <c r="L19" s="1070">
        <v>453461.18699669861</v>
      </c>
      <c r="M19" s="1072">
        <v>1073533</v>
      </c>
      <c r="N19" s="1269">
        <v>404819.45709177991</v>
      </c>
      <c r="O19" s="1072">
        <v>1071751</v>
      </c>
      <c r="P19" s="1345">
        <v>429357.73619173025</v>
      </c>
      <c r="Q19" s="1345">
        <v>1084422</v>
      </c>
      <c r="R19" s="1396">
        <v>429764.95346953912</v>
      </c>
      <c r="S19" s="1345">
        <v>1076628</v>
      </c>
      <c r="T19" s="1396">
        <v>403191.46547986456</v>
      </c>
      <c r="U19" s="1345">
        <v>1042955</v>
      </c>
      <c r="W19" s="320"/>
      <c r="X19" s="320"/>
      <c r="Y19" s="320"/>
      <c r="Z19" s="320"/>
      <c r="AA19" s="320"/>
      <c r="AB19" s="320"/>
      <c r="AC19" s="320"/>
      <c r="AD19" s="320"/>
      <c r="AE19" s="320"/>
      <c r="AF19" s="320"/>
      <c r="AG19" s="320"/>
      <c r="AH19" s="320"/>
      <c r="AI19" s="320"/>
      <c r="AJ19" s="320"/>
      <c r="AK19" s="320"/>
      <c r="AL19" s="320"/>
      <c r="AM19" s="320"/>
      <c r="AN19" s="320"/>
    </row>
    <row r="20" spans="1:40" ht="18" customHeight="1">
      <c r="A20" s="827" t="s">
        <v>299</v>
      </c>
      <c r="B20" s="1269">
        <v>1671430.1217941954</v>
      </c>
      <c r="C20" s="1072">
        <v>338126</v>
      </c>
      <c r="D20" s="1070">
        <v>1514319.5132766468</v>
      </c>
      <c r="E20" s="1072">
        <v>317326</v>
      </c>
      <c r="F20" s="1070">
        <v>1693836.8791406811</v>
      </c>
      <c r="G20" s="1072">
        <v>354424</v>
      </c>
      <c r="H20" s="1070">
        <v>1619637.7278309229</v>
      </c>
      <c r="I20" s="1072">
        <v>351351</v>
      </c>
      <c r="J20" s="1070">
        <v>1675437.4461078423</v>
      </c>
      <c r="K20" s="1072">
        <v>346490</v>
      </c>
      <c r="L20" s="1070">
        <v>1425154.3712792348</v>
      </c>
      <c r="M20" s="1072">
        <v>304600</v>
      </c>
      <c r="N20" s="1269">
        <v>1740821.815916982</v>
      </c>
      <c r="O20" s="1072">
        <v>374069</v>
      </c>
      <c r="P20" s="1345">
        <v>2025338.5538016718</v>
      </c>
      <c r="Q20" s="1345">
        <v>430479</v>
      </c>
      <c r="R20" s="1396">
        <v>2157687.3871396077</v>
      </c>
      <c r="S20" s="1345">
        <v>434984</v>
      </c>
      <c r="T20" s="1396">
        <v>1811857.1183742136</v>
      </c>
      <c r="U20" s="1345">
        <v>382408</v>
      </c>
      <c r="W20" s="320"/>
      <c r="X20" s="320"/>
      <c r="Y20" s="320"/>
      <c r="Z20" s="320"/>
      <c r="AA20" s="320"/>
      <c r="AB20" s="320"/>
      <c r="AC20" s="320"/>
      <c r="AD20" s="320"/>
      <c r="AE20" s="320"/>
      <c r="AF20" s="320"/>
      <c r="AG20" s="320"/>
      <c r="AH20" s="320"/>
      <c r="AI20" s="320"/>
      <c r="AJ20" s="320"/>
      <c r="AK20" s="320"/>
      <c r="AL20" s="320"/>
      <c r="AM20" s="320"/>
      <c r="AN20" s="320"/>
    </row>
    <row r="21" spans="1:40" ht="18" customHeight="1">
      <c r="A21" s="827" t="s">
        <v>300</v>
      </c>
      <c r="B21" s="1269">
        <v>5476544.1876730788</v>
      </c>
      <c r="C21" s="1072">
        <v>466124</v>
      </c>
      <c r="D21" s="1070">
        <v>5096252.6610210026</v>
      </c>
      <c r="E21" s="1072">
        <v>469705</v>
      </c>
      <c r="F21" s="1070">
        <v>5222076.7556636911</v>
      </c>
      <c r="G21" s="1072">
        <v>498059</v>
      </c>
      <c r="H21" s="1070">
        <v>5457656.8132578833</v>
      </c>
      <c r="I21" s="1072">
        <v>497385</v>
      </c>
      <c r="J21" s="1070">
        <v>5396278.9594914746</v>
      </c>
      <c r="K21" s="1072">
        <v>481661</v>
      </c>
      <c r="L21" s="1070">
        <v>4878402.9461922124</v>
      </c>
      <c r="M21" s="1072">
        <v>441069</v>
      </c>
      <c r="N21" s="1269">
        <v>5516947.788385638</v>
      </c>
      <c r="O21" s="1072">
        <v>513153</v>
      </c>
      <c r="P21" s="1345">
        <v>5641545.8431704408</v>
      </c>
      <c r="Q21" s="1345">
        <v>526367</v>
      </c>
      <c r="R21" s="1396">
        <v>6025089.2789097847</v>
      </c>
      <c r="S21" s="1345">
        <v>527501</v>
      </c>
      <c r="T21" s="1396">
        <v>5393948.3491493529</v>
      </c>
      <c r="U21" s="1345">
        <v>496632</v>
      </c>
      <c r="W21" s="320"/>
      <c r="X21" s="320"/>
      <c r="Y21" s="320"/>
      <c r="Z21" s="320"/>
      <c r="AA21" s="320"/>
      <c r="AB21" s="320"/>
      <c r="AC21" s="320"/>
      <c r="AD21" s="320"/>
      <c r="AE21" s="320"/>
      <c r="AF21" s="320"/>
      <c r="AG21" s="320"/>
      <c r="AH21" s="320"/>
      <c r="AI21" s="320"/>
      <c r="AJ21" s="320"/>
      <c r="AK21" s="320"/>
      <c r="AL21" s="320"/>
      <c r="AM21" s="320"/>
      <c r="AN21" s="320"/>
    </row>
    <row r="22" spans="1:40" ht="18" customHeight="1">
      <c r="A22" s="827" t="s">
        <v>301</v>
      </c>
      <c r="B22" s="1269">
        <v>8355014.5294809714</v>
      </c>
      <c r="C22" s="1072">
        <v>414294</v>
      </c>
      <c r="D22" s="1070">
        <v>8268550.6107369671</v>
      </c>
      <c r="E22" s="1072">
        <v>429982</v>
      </c>
      <c r="F22" s="1070">
        <v>8018166.8469247492</v>
      </c>
      <c r="G22" s="1072">
        <v>412843</v>
      </c>
      <c r="H22" s="1070">
        <v>8336201.2863429049</v>
      </c>
      <c r="I22" s="1072">
        <v>427625</v>
      </c>
      <c r="J22" s="1070">
        <v>8331223.5744369095</v>
      </c>
      <c r="K22" s="1072">
        <v>428438</v>
      </c>
      <c r="L22" s="1070">
        <v>8455316.9004409723</v>
      </c>
      <c r="M22" s="1072">
        <v>441022</v>
      </c>
      <c r="N22" s="1269">
        <v>7747098.4187108735</v>
      </c>
      <c r="O22" s="1072">
        <v>410283</v>
      </c>
      <c r="P22" s="1345">
        <v>6712187.2478860365</v>
      </c>
      <c r="Q22" s="1345">
        <v>358725</v>
      </c>
      <c r="R22" s="1396">
        <v>6578158.2738127206</v>
      </c>
      <c r="S22" s="1345">
        <v>349098</v>
      </c>
      <c r="T22" s="1396">
        <v>7373745.8707576646</v>
      </c>
      <c r="U22" s="1345">
        <v>386882</v>
      </c>
      <c r="W22" s="320"/>
      <c r="X22" s="320"/>
      <c r="Y22" s="320"/>
      <c r="Z22" s="320"/>
      <c r="AA22" s="320"/>
      <c r="AB22" s="320"/>
      <c r="AC22" s="320"/>
      <c r="AD22" s="320"/>
      <c r="AE22" s="320"/>
      <c r="AF22" s="320"/>
      <c r="AG22" s="320"/>
      <c r="AH22" s="320"/>
      <c r="AI22" s="320"/>
      <c r="AJ22" s="320"/>
      <c r="AK22" s="320"/>
      <c r="AL22" s="320"/>
      <c r="AM22" s="320"/>
      <c r="AN22" s="320"/>
    </row>
    <row r="23" spans="1:40" ht="18" customHeight="1">
      <c r="A23" s="827" t="s">
        <v>302</v>
      </c>
      <c r="B23" s="1269">
        <v>7625022.4378727274</v>
      </c>
      <c r="C23" s="1072">
        <v>244567</v>
      </c>
      <c r="D23" s="1070">
        <v>8724211.4195460379</v>
      </c>
      <c r="E23" s="1072">
        <v>263063</v>
      </c>
      <c r="F23" s="1070">
        <v>7195290.7486268394</v>
      </c>
      <c r="G23" s="1072">
        <v>219943</v>
      </c>
      <c r="H23" s="1070">
        <v>6326135.3983569285</v>
      </c>
      <c r="I23" s="1072">
        <v>209406</v>
      </c>
      <c r="J23" s="1070">
        <v>6901898.8206374375</v>
      </c>
      <c r="K23" s="1072">
        <v>226486</v>
      </c>
      <c r="L23" s="1070">
        <v>9555218.353111878</v>
      </c>
      <c r="M23" s="1072">
        <v>300034</v>
      </c>
      <c r="N23" s="1269">
        <v>5203662.9128368162</v>
      </c>
      <c r="O23" s="1072">
        <v>175967</v>
      </c>
      <c r="P23" s="1345">
        <v>3796459.2124768565</v>
      </c>
      <c r="Q23" s="1345">
        <v>123688</v>
      </c>
      <c r="R23" s="1396">
        <v>3137486.0657280157</v>
      </c>
      <c r="S23" s="1345">
        <v>112785</v>
      </c>
      <c r="T23" s="1396">
        <v>5013381.0695091849</v>
      </c>
      <c r="U23" s="1345">
        <v>162982</v>
      </c>
      <c r="W23" s="320"/>
      <c r="X23" s="320"/>
      <c r="Y23" s="320"/>
      <c r="Z23" s="320"/>
      <c r="AA23" s="320"/>
      <c r="AB23" s="320"/>
      <c r="AC23" s="320"/>
      <c r="AD23" s="320"/>
      <c r="AE23" s="320"/>
      <c r="AF23" s="320"/>
      <c r="AG23" s="320"/>
      <c r="AH23" s="320"/>
      <c r="AI23" s="320"/>
      <c r="AJ23" s="320"/>
      <c r="AK23" s="320"/>
      <c r="AL23" s="320"/>
      <c r="AM23" s="320"/>
      <c r="AN23" s="320"/>
    </row>
    <row r="24" spans="1:40" ht="18" customHeight="1">
      <c r="A24" s="827" t="s">
        <v>303</v>
      </c>
      <c r="B24" s="1269">
        <v>916276.58158523124</v>
      </c>
      <c r="C24" s="1072">
        <v>18869</v>
      </c>
      <c r="D24" s="1070">
        <v>1175271.912606647</v>
      </c>
      <c r="E24" s="1072">
        <v>21031</v>
      </c>
      <c r="F24" s="1070">
        <v>966120.17449338897</v>
      </c>
      <c r="G24" s="1072">
        <v>19357</v>
      </c>
      <c r="H24" s="1070">
        <v>587202.96922725893</v>
      </c>
      <c r="I24" s="1072">
        <v>14276</v>
      </c>
      <c r="J24" s="1070">
        <v>830758.18090108014</v>
      </c>
      <c r="K24" s="1072">
        <v>16953</v>
      </c>
      <c r="L24" s="1070">
        <v>1464997.7233109875</v>
      </c>
      <c r="M24" s="1072">
        <v>29178</v>
      </c>
      <c r="N24" s="1269">
        <v>530554.79052849649</v>
      </c>
      <c r="O24" s="1072">
        <v>11940</v>
      </c>
      <c r="P24" s="1345">
        <v>398900.41005748103</v>
      </c>
      <c r="Q24" s="1345">
        <v>7397</v>
      </c>
      <c r="R24" s="1396">
        <v>313221.03839755466</v>
      </c>
      <c r="S24" s="1345">
        <v>6635</v>
      </c>
      <c r="T24" s="1396">
        <v>521003.30558418855</v>
      </c>
      <c r="U24" s="1345">
        <v>10564</v>
      </c>
      <c r="W24" s="320"/>
      <c r="X24" s="320"/>
      <c r="Y24" s="320"/>
      <c r="Z24" s="320"/>
      <c r="AA24" s="320"/>
      <c r="AB24" s="320"/>
      <c r="AC24" s="320"/>
      <c r="AD24" s="320"/>
      <c r="AE24" s="320"/>
      <c r="AF24" s="320"/>
      <c r="AG24" s="320"/>
      <c r="AH24" s="320"/>
      <c r="AI24" s="320"/>
      <c r="AJ24" s="320"/>
      <c r="AK24" s="320"/>
      <c r="AL24" s="320"/>
      <c r="AM24" s="320"/>
      <c r="AN24" s="320"/>
    </row>
    <row r="25" spans="1:40" ht="18" customHeight="1">
      <c r="A25" s="827" t="s">
        <v>304</v>
      </c>
      <c r="B25" s="1269">
        <v>428906.15095421666</v>
      </c>
      <c r="C25" s="1072">
        <v>4920</v>
      </c>
      <c r="D25" s="1070">
        <v>539373.44884662062</v>
      </c>
      <c r="E25" s="1072">
        <v>5592</v>
      </c>
      <c r="F25" s="1070">
        <v>520412.12425384083</v>
      </c>
      <c r="G25" s="1072">
        <v>5880</v>
      </c>
      <c r="H25" s="1070">
        <v>320427.4701530023</v>
      </c>
      <c r="I25" s="1072">
        <v>4493</v>
      </c>
      <c r="J25" s="1070">
        <v>444284.52803940669</v>
      </c>
      <c r="K25" s="1072">
        <v>5031</v>
      </c>
      <c r="L25" s="1070">
        <v>647981.82505417708</v>
      </c>
      <c r="M25" s="1072">
        <v>7680</v>
      </c>
      <c r="N25" s="1269">
        <v>357376.60470134486</v>
      </c>
      <c r="O25" s="1072">
        <v>4180</v>
      </c>
      <c r="P25" s="1345">
        <v>279777.66547297983</v>
      </c>
      <c r="Q25" s="1345">
        <v>2967</v>
      </c>
      <c r="R25" s="1397">
        <v>264605.58802323521</v>
      </c>
      <c r="S25" s="1347">
        <v>2885</v>
      </c>
      <c r="T25" s="1397">
        <v>329960.14703658642</v>
      </c>
      <c r="U25" s="1347">
        <v>3784</v>
      </c>
      <c r="W25" s="320"/>
      <c r="X25" s="320"/>
      <c r="Y25" s="320"/>
      <c r="Z25" s="320"/>
      <c r="AA25" s="320"/>
      <c r="AB25" s="320"/>
      <c r="AC25" s="320"/>
      <c r="AD25" s="320"/>
      <c r="AE25" s="320"/>
      <c r="AF25" s="320"/>
      <c r="AG25" s="320"/>
      <c r="AH25" s="320"/>
      <c r="AI25" s="320"/>
      <c r="AJ25" s="320"/>
      <c r="AK25" s="320"/>
      <c r="AL25" s="320"/>
      <c r="AM25" s="320"/>
      <c r="AN25" s="320"/>
    </row>
    <row r="26" spans="1:40" ht="18" customHeight="1">
      <c r="A26" s="829" t="s">
        <v>305</v>
      </c>
      <c r="B26" s="1272">
        <f>SUM(B11:B25)</f>
        <v>37538488.275999986</v>
      </c>
      <c r="C26" s="1077">
        <f t="shared" ref="C26:R26" si="0">SUM(C11:C25)</f>
        <v>2832219</v>
      </c>
      <c r="D26" s="873">
        <f t="shared" si="0"/>
        <v>39221967.386300005</v>
      </c>
      <c r="E26" s="1077">
        <f t="shared" si="0"/>
        <v>2828513</v>
      </c>
      <c r="F26" s="873">
        <f t="shared" si="0"/>
        <v>36014212.259259999</v>
      </c>
      <c r="G26" s="1077">
        <f t="shared" si="0"/>
        <v>2824929</v>
      </c>
      <c r="H26" s="873">
        <f t="shared" si="0"/>
        <v>35846231.095199987</v>
      </c>
      <c r="I26" s="1077">
        <f t="shared" si="0"/>
        <v>2818445</v>
      </c>
      <c r="J26" s="873">
        <f t="shared" si="0"/>
        <v>36305115.29463999</v>
      </c>
      <c r="K26" s="1077">
        <f t="shared" si="0"/>
        <v>2812356</v>
      </c>
      <c r="L26" s="873">
        <f>SUM(L11:L25)</f>
        <v>40200966.3926</v>
      </c>
      <c r="M26" s="1077">
        <f>SUM(M11:M25)</f>
        <v>2803108</v>
      </c>
      <c r="N26" s="873">
        <f t="shared" si="0"/>
        <v>33133691.932709988</v>
      </c>
      <c r="O26" s="1077">
        <f t="shared" si="0"/>
        <v>2763887</v>
      </c>
      <c r="P26" s="873">
        <f t="shared" si="0"/>
        <v>29879535.954319991</v>
      </c>
      <c r="Q26" s="1077">
        <f t="shared" si="0"/>
        <v>2735224</v>
      </c>
      <c r="R26" s="1272">
        <f t="shared" si="0"/>
        <v>29488868.483554997</v>
      </c>
      <c r="S26" s="1077">
        <f>SUM(S11:S25)</f>
        <v>2710402</v>
      </c>
      <c r="T26" s="1399">
        <f t="shared" ref="T26:U26" si="1">SUM(T11:T25)</f>
        <v>32440414.823275004</v>
      </c>
      <c r="U26" s="1399">
        <f t="shared" si="1"/>
        <v>2685747</v>
      </c>
      <c r="W26" s="320"/>
      <c r="X26" s="320"/>
      <c r="Y26" s="320"/>
      <c r="Z26" s="320"/>
      <c r="AA26" s="320"/>
      <c r="AB26" s="320"/>
      <c r="AC26" s="320"/>
      <c r="AD26" s="320"/>
      <c r="AE26" s="320"/>
      <c r="AF26" s="320"/>
      <c r="AG26" s="320"/>
      <c r="AH26" s="320"/>
      <c r="AI26" s="320"/>
      <c r="AJ26" s="320"/>
      <c r="AK26" s="320"/>
      <c r="AL26" s="320"/>
      <c r="AM26" s="320"/>
      <c r="AN26" s="320"/>
    </row>
    <row r="27" spans="1:40" ht="18" customHeight="1">
      <c r="A27" s="830" t="s">
        <v>306</v>
      </c>
      <c r="B27" s="1273">
        <f>B7+B8+B9+B26</f>
        <v>87227038.030944973</v>
      </c>
      <c r="C27" s="1078">
        <f t="shared" ref="C27:R27" si="2">C7+C8+C9+C26</f>
        <v>2840643</v>
      </c>
      <c r="D27" s="874">
        <f t="shared" si="2"/>
        <v>90062633.934514999</v>
      </c>
      <c r="E27" s="1078">
        <f t="shared" si="2"/>
        <v>2836809</v>
      </c>
      <c r="F27" s="874">
        <f t="shared" si="2"/>
        <v>85843947.501818001</v>
      </c>
      <c r="G27" s="1078">
        <f t="shared" si="2"/>
        <v>2833237</v>
      </c>
      <c r="H27" s="874">
        <f t="shared" si="2"/>
        <v>89756046.763226986</v>
      </c>
      <c r="I27" s="1078">
        <f t="shared" si="2"/>
        <v>2826696</v>
      </c>
      <c r="J27" s="874">
        <f t="shared" si="2"/>
        <v>91444611.853479981</v>
      </c>
      <c r="K27" s="1078">
        <f t="shared" si="2"/>
        <v>2820566</v>
      </c>
      <c r="L27" s="874">
        <f>L7+L8+L9+L26</f>
        <v>99396509.082479998</v>
      </c>
      <c r="M27" s="1078">
        <f t="shared" si="2"/>
        <v>2811177</v>
      </c>
      <c r="N27" s="874">
        <f t="shared" si="2"/>
        <v>80317055.041875988</v>
      </c>
      <c r="O27" s="1078">
        <f t="shared" si="2"/>
        <v>2771830</v>
      </c>
      <c r="P27" s="874">
        <f t="shared" si="2"/>
        <v>72846671.857463002</v>
      </c>
      <c r="Q27" s="1078">
        <f t="shared" si="2"/>
        <v>2742936</v>
      </c>
      <c r="R27" s="1273">
        <f t="shared" si="2"/>
        <v>73056071.410025001</v>
      </c>
      <c r="S27" s="1078">
        <f>S7+S8+S9+S26</f>
        <v>2717995</v>
      </c>
      <c r="T27" s="874">
        <f t="shared" ref="T27" si="3">T7+T8+T9+T26</f>
        <v>77869843.483169004</v>
      </c>
      <c r="U27" s="874">
        <f>U7+U8+U9+U26</f>
        <v>2692951</v>
      </c>
      <c r="W27" s="320"/>
      <c r="X27" s="320"/>
      <c r="Y27" s="320"/>
      <c r="Z27" s="320"/>
      <c r="AA27" s="320"/>
      <c r="AB27" s="320"/>
      <c r="AC27" s="320"/>
      <c r="AD27" s="320"/>
      <c r="AE27" s="320"/>
      <c r="AF27" s="320"/>
      <c r="AG27" s="320"/>
      <c r="AH27" s="320"/>
      <c r="AI27" s="320"/>
      <c r="AJ27" s="320"/>
      <c r="AK27" s="320"/>
      <c r="AL27" s="320"/>
      <c r="AM27" s="320"/>
      <c r="AN27" s="320"/>
    </row>
    <row r="28" spans="1:40" ht="12.75" customHeight="1">
      <c r="A28" s="1406" t="s">
        <v>307</v>
      </c>
      <c r="B28" s="1407"/>
      <c r="C28" s="1407"/>
      <c r="D28" s="1407"/>
      <c r="E28" s="1407"/>
      <c r="F28" s="1407"/>
      <c r="G28" s="1407"/>
      <c r="H28" s="1407"/>
      <c r="I28" s="1407"/>
      <c r="J28" s="1407"/>
      <c r="K28" s="1407"/>
      <c r="L28" s="1407"/>
      <c r="M28" s="1407"/>
      <c r="N28" s="1407"/>
      <c r="O28" s="1407"/>
      <c r="P28" s="1407"/>
      <c r="Q28" s="1407"/>
      <c r="R28" s="1408"/>
      <c r="S28" s="1408"/>
      <c r="T28" s="1408"/>
      <c r="U28" s="1408"/>
    </row>
    <row r="29" spans="1:40" ht="52.5" customHeight="1">
      <c r="A29" s="1805" t="s">
        <v>450</v>
      </c>
      <c r="B29" s="1805"/>
      <c r="C29" s="1805"/>
      <c r="D29" s="1805"/>
      <c r="E29" s="1805"/>
      <c r="F29" s="1805"/>
      <c r="G29" s="1805"/>
      <c r="H29" s="1805"/>
      <c r="I29" s="1805"/>
      <c r="J29" s="1805"/>
      <c r="K29" s="1805"/>
      <c r="L29" s="1805"/>
      <c r="M29" s="1805"/>
      <c r="N29" s="1805"/>
      <c r="O29" s="1805"/>
      <c r="P29" s="1805"/>
      <c r="Q29" s="1805"/>
      <c r="R29" s="1805"/>
      <c r="S29" s="1805"/>
      <c r="T29" s="1805"/>
      <c r="U29" s="1805"/>
    </row>
    <row r="30" spans="1:40">
      <c r="A30" s="313"/>
      <c r="B30" s="313"/>
      <c r="C30" s="313"/>
      <c r="D30" s="313"/>
      <c r="E30" s="313"/>
      <c r="F30" s="313"/>
      <c r="G30" s="313"/>
      <c r="H30" s="313"/>
      <c r="I30" s="313"/>
      <c r="J30" s="313"/>
      <c r="K30" s="313"/>
      <c r="L30" s="313"/>
      <c r="M30" s="313"/>
      <c r="N30" s="313"/>
      <c r="O30" s="313"/>
      <c r="P30" s="313"/>
      <c r="Q30" s="313"/>
      <c r="R30" s="513"/>
      <c r="S30" s="513"/>
      <c r="T30" s="513"/>
      <c r="U30" s="513"/>
    </row>
    <row r="31" spans="1:40" ht="5.0999999999999996" customHeight="1">
      <c r="A31" s="313"/>
      <c r="B31" s="313"/>
      <c r="C31" s="313"/>
      <c r="D31" s="313"/>
      <c r="E31" s="313"/>
      <c r="F31" s="313"/>
      <c r="G31" s="313"/>
      <c r="H31" s="313"/>
      <c r="I31" s="313"/>
      <c r="J31" s="313"/>
      <c r="K31" s="313"/>
      <c r="L31" s="313"/>
      <c r="M31" s="313"/>
      <c r="N31" s="313"/>
      <c r="O31" s="313"/>
      <c r="P31" s="313"/>
      <c r="Q31" s="313"/>
      <c r="R31" s="513"/>
      <c r="S31" s="513"/>
      <c r="T31" s="513"/>
      <c r="U31" s="513"/>
    </row>
    <row r="32" spans="1:40" ht="5.0999999999999996" customHeight="1">
      <c r="A32" s="313"/>
      <c r="B32" s="313"/>
      <c r="C32" s="313"/>
      <c r="D32" s="313"/>
      <c r="E32" s="313"/>
      <c r="F32" s="313"/>
      <c r="G32" s="313"/>
      <c r="H32" s="313"/>
      <c r="I32" s="313"/>
      <c r="J32" s="313"/>
      <c r="K32" s="313"/>
      <c r="L32" s="313"/>
      <c r="M32" s="313"/>
      <c r="N32" s="313"/>
      <c r="O32" s="313"/>
      <c r="P32" s="313"/>
      <c r="Q32" s="313"/>
      <c r="R32" s="513"/>
      <c r="S32" s="513"/>
      <c r="T32" s="513"/>
      <c r="U32" s="513"/>
    </row>
    <row r="33" spans="1:34" ht="5.0999999999999996" customHeight="1">
      <c r="A33" s="313"/>
      <c r="B33" s="313"/>
      <c r="C33" s="313"/>
      <c r="D33" s="313"/>
      <c r="E33" s="313"/>
      <c r="F33" s="313"/>
      <c r="G33" s="313"/>
      <c r="H33" s="313"/>
      <c r="I33" s="313"/>
      <c r="J33" s="313"/>
      <c r="K33" s="382"/>
      <c r="L33" s="313"/>
      <c r="M33" s="313"/>
      <c r="N33" s="313"/>
      <c r="O33" s="313"/>
      <c r="P33" s="313"/>
      <c r="Q33" s="313"/>
      <c r="R33" s="513"/>
      <c r="S33" s="513"/>
      <c r="T33" s="513"/>
      <c r="U33" s="513"/>
      <c r="AH33" s="513"/>
    </row>
    <row r="34" spans="1:34" ht="5.0999999999999996" customHeight="1">
      <c r="A34" s="313"/>
      <c r="B34" s="313"/>
      <c r="C34" s="313"/>
      <c r="D34" s="313"/>
      <c r="E34" s="313"/>
      <c r="F34" s="313"/>
      <c r="G34" s="313"/>
      <c r="H34" s="313"/>
      <c r="I34" s="313"/>
      <c r="J34" s="313"/>
      <c r="K34" s="382"/>
      <c r="L34" s="313"/>
      <c r="M34" s="313"/>
      <c r="N34" s="313"/>
      <c r="O34" s="313"/>
      <c r="P34" s="313"/>
      <c r="Q34" s="313"/>
      <c r="R34" s="513"/>
      <c r="S34" s="513"/>
      <c r="T34" s="513"/>
      <c r="U34" s="513"/>
      <c r="AH34" s="513"/>
    </row>
    <row r="35" spans="1:34" ht="5.0999999999999996" customHeight="1">
      <c r="A35" s="313"/>
      <c r="B35" s="313"/>
      <c r="C35" s="313"/>
      <c r="D35" s="313"/>
      <c r="E35" s="313"/>
      <c r="F35" s="313"/>
      <c r="G35" s="313"/>
      <c r="H35" s="313"/>
      <c r="I35" s="313"/>
      <c r="J35" s="313"/>
      <c r="K35" s="382"/>
      <c r="L35" s="313"/>
      <c r="M35" s="313"/>
      <c r="N35" s="313"/>
      <c r="O35" s="313"/>
      <c r="P35" s="313"/>
      <c r="Q35" s="313"/>
      <c r="R35" s="513"/>
      <c r="S35" s="513"/>
      <c r="T35" s="513"/>
      <c r="U35" s="513"/>
      <c r="AH35" s="513"/>
    </row>
    <row r="36" spans="1:34" ht="15" customHeight="1">
      <c r="A36" s="1800" t="s">
        <v>308</v>
      </c>
      <c r="B36" s="1800"/>
      <c r="C36" s="1800"/>
      <c r="D36" s="1800"/>
      <c r="E36" s="1800"/>
      <c r="F36" s="1800"/>
      <c r="G36" s="1800"/>
      <c r="H36" s="1800"/>
      <c r="I36" s="1800"/>
      <c r="J36" s="1800"/>
      <c r="K36" s="383"/>
      <c r="L36" s="1800" t="s">
        <v>309</v>
      </c>
      <c r="M36" s="1800"/>
      <c r="N36" s="1800"/>
      <c r="O36" s="1800"/>
      <c r="P36" s="1800"/>
      <c r="Q36" s="1800"/>
      <c r="R36" s="1800"/>
      <c r="S36" s="1800"/>
      <c r="T36" s="1800"/>
      <c r="U36" s="1800"/>
      <c r="AH36" s="513"/>
    </row>
    <row r="37" spans="1:34" ht="15.75">
      <c r="A37" s="314"/>
      <c r="B37" s="315"/>
      <c r="C37" s="1807"/>
      <c r="D37" s="315"/>
      <c r="E37" s="1807"/>
      <c r="F37" s="315"/>
      <c r="G37" s="1807"/>
      <c r="H37" s="315"/>
      <c r="I37" s="1807"/>
      <c r="J37" s="315"/>
      <c r="K37" s="1809"/>
      <c r="L37" s="315"/>
      <c r="M37" s="1807"/>
      <c r="N37" s="315"/>
      <c r="O37" s="1807"/>
      <c r="P37" s="513"/>
      <c r="Q37" s="316"/>
      <c r="R37" s="513"/>
      <c r="S37" s="513"/>
      <c r="T37" s="513"/>
      <c r="U37" s="513"/>
      <c r="W37" s="409"/>
      <c r="X37" s="409">
        <f>B3</f>
        <v>2016</v>
      </c>
      <c r="Y37" s="409">
        <f>D3</f>
        <v>2017</v>
      </c>
      <c r="Z37" s="409">
        <f>F3</f>
        <v>2018</v>
      </c>
      <c r="AA37" s="409">
        <f>H3</f>
        <v>2019</v>
      </c>
      <c r="AB37" s="409">
        <f>J3</f>
        <v>2020</v>
      </c>
      <c r="AC37" s="409">
        <f>L3</f>
        <v>2021</v>
      </c>
      <c r="AD37" s="409">
        <f>N3</f>
        <v>2022</v>
      </c>
      <c r="AE37" s="409">
        <f>P3</f>
        <v>2023</v>
      </c>
      <c r="AF37" s="409">
        <f>R3</f>
        <v>2024</v>
      </c>
      <c r="AG37" s="409">
        <f>T3</f>
        <v>2025</v>
      </c>
      <c r="AH37" s="513"/>
    </row>
    <row r="38" spans="1:34">
      <c r="A38" s="317"/>
      <c r="B38" s="318"/>
      <c r="C38" s="1807"/>
      <c r="D38" s="318"/>
      <c r="E38" s="1807"/>
      <c r="F38" s="318"/>
      <c r="G38" s="1807"/>
      <c r="H38" s="318"/>
      <c r="I38" s="1807"/>
      <c r="J38" s="318"/>
      <c r="K38" s="1809"/>
      <c r="L38" s="318"/>
      <c r="M38" s="1807"/>
      <c r="N38" s="318"/>
      <c r="O38" s="1807"/>
      <c r="P38" s="513"/>
      <c r="Q38" s="319"/>
      <c r="R38" s="513"/>
      <c r="S38" s="513"/>
      <c r="T38" s="513"/>
      <c r="U38" s="513"/>
      <c r="W38" s="1349" t="s">
        <v>105</v>
      </c>
      <c r="X38" s="410">
        <f>'10'!B7</f>
        <v>3829947.8149450007</v>
      </c>
      <c r="Y38" s="410">
        <f>'10'!D7</f>
        <v>3649007.6605450003</v>
      </c>
      <c r="Z38" s="410">
        <f>'10'!F7</f>
        <v>3710170.4104180005</v>
      </c>
      <c r="AA38" s="410">
        <f>'10'!H7</f>
        <v>7367738.2851669993</v>
      </c>
      <c r="AB38" s="410">
        <f>'10'!J7</f>
        <v>7260378.3049999969</v>
      </c>
      <c r="AC38" s="410">
        <f>'10'!L7</f>
        <v>5577049.3539999947</v>
      </c>
      <c r="AD38" s="410">
        <f>'10'!N7</f>
        <v>4269053.641396001</v>
      </c>
      <c r="AE38" s="410">
        <f>'10'!P7</f>
        <v>3689880.7365829977</v>
      </c>
      <c r="AF38" s="410">
        <f>'10'!R7</f>
        <v>3564428.9902900001</v>
      </c>
      <c r="AG38" s="410">
        <f>T7</f>
        <v>3276879.4571439978</v>
      </c>
      <c r="AH38" s="513"/>
    </row>
    <row r="39" spans="1:34">
      <c r="A39" s="321"/>
      <c r="B39" s="322"/>
      <c r="C39" s="323"/>
      <c r="D39" s="322"/>
      <c r="E39" s="323"/>
      <c r="F39" s="322"/>
      <c r="G39" s="323"/>
      <c r="H39" s="322"/>
      <c r="I39" s="323"/>
      <c r="J39" s="322"/>
      <c r="K39" s="384"/>
      <c r="L39" s="322"/>
      <c r="M39" s="323"/>
      <c r="N39" s="322"/>
      <c r="O39" s="323"/>
      <c r="P39" s="513"/>
      <c r="Q39" s="319"/>
      <c r="R39" s="513"/>
      <c r="S39" s="513"/>
      <c r="T39" s="513"/>
      <c r="U39" s="513"/>
      <c r="W39" s="1349" t="s">
        <v>508</v>
      </c>
      <c r="X39" s="410">
        <f>'10'!B8</f>
        <v>24135731.601999998</v>
      </c>
      <c r="Y39" s="410">
        <f>'10'!D8</f>
        <v>24867154.788480002</v>
      </c>
      <c r="Z39" s="410">
        <f>'10'!F8</f>
        <v>24322451.99884</v>
      </c>
      <c r="AA39" s="410">
        <f>'10'!H8</f>
        <v>25064055.928509999</v>
      </c>
      <c r="AB39" s="410">
        <f>'10'!J8</f>
        <v>27042808.068560001</v>
      </c>
      <c r="AC39" s="410">
        <f>'10'!L8</f>
        <v>30939068.92382</v>
      </c>
      <c r="AD39" s="410">
        <f>'10'!N8</f>
        <v>22945796.208549999</v>
      </c>
      <c r="AE39" s="410">
        <f>'10'!P8</f>
        <v>21036542.447830003</v>
      </c>
      <c r="AF39" s="410">
        <f>'10'!R8</f>
        <v>21750674.29944</v>
      </c>
      <c r="AG39" s="410">
        <f t="shared" ref="AG39:AG40" si="4">T8</f>
        <v>22717528.812169999</v>
      </c>
      <c r="AH39" s="513"/>
    </row>
    <row r="40" spans="1:34">
      <c r="A40" s="324"/>
      <c r="B40" s="325"/>
      <c r="C40" s="325"/>
      <c r="D40" s="325"/>
      <c r="E40" s="325"/>
      <c r="F40" s="325"/>
      <c r="G40" s="325"/>
      <c r="H40" s="325"/>
      <c r="I40" s="325"/>
      <c r="J40" s="325"/>
      <c r="K40" s="385"/>
      <c r="L40" s="325"/>
      <c r="M40" s="325"/>
      <c r="N40" s="325"/>
      <c r="O40" s="325"/>
      <c r="P40" s="513"/>
      <c r="Q40" s="514"/>
      <c r="R40" s="513"/>
      <c r="S40" s="513"/>
      <c r="T40" s="513"/>
      <c r="U40" s="513"/>
      <c r="W40" s="1349" t="s">
        <v>297</v>
      </c>
      <c r="X40" s="410">
        <f>'10'!B9</f>
        <v>21722870.338</v>
      </c>
      <c r="Y40" s="410">
        <f>'10'!D9</f>
        <v>22324504.099190004</v>
      </c>
      <c r="Z40" s="410">
        <f>'10'!F9</f>
        <v>21797112.833300002</v>
      </c>
      <c r="AA40" s="410">
        <f>'10'!H9</f>
        <v>21478021.454349998</v>
      </c>
      <c r="AB40" s="410">
        <f>'10'!J9</f>
        <v>20836310.185280003</v>
      </c>
      <c r="AC40" s="410">
        <f>'10'!L9</f>
        <v>22679424.412060004</v>
      </c>
      <c r="AD40" s="410">
        <f>'10'!N9</f>
        <v>19968513.25922</v>
      </c>
      <c r="AE40" s="410">
        <f>'10'!P9</f>
        <v>18240712.718729999</v>
      </c>
      <c r="AF40" s="410">
        <f>'10'!R9</f>
        <v>18252099.636739999</v>
      </c>
      <c r="AG40" s="410">
        <f t="shared" si="4"/>
        <v>19435020.390579998</v>
      </c>
      <c r="AH40" s="513"/>
    </row>
    <row r="41" spans="1:34">
      <c r="A41" s="324"/>
      <c r="B41" s="325"/>
      <c r="C41" s="325"/>
      <c r="D41" s="325"/>
      <c r="E41" s="325"/>
      <c r="F41" s="325"/>
      <c r="G41" s="325"/>
      <c r="H41" s="325"/>
      <c r="I41" s="325"/>
      <c r="J41" s="325"/>
      <c r="K41" s="385"/>
      <c r="L41" s="325"/>
      <c r="M41" s="325"/>
      <c r="N41" s="325"/>
      <c r="O41" s="325"/>
      <c r="P41" s="513"/>
      <c r="Q41" s="513"/>
      <c r="R41" s="513"/>
      <c r="S41" s="513"/>
      <c r="T41" s="513"/>
      <c r="U41" s="513"/>
      <c r="W41" s="1349"/>
      <c r="X41" s="411">
        <f>X37</f>
        <v>2016</v>
      </c>
      <c r="Y41" s="411">
        <f t="shared" ref="Y41:AD41" si="5">Y37</f>
        <v>2017</v>
      </c>
      <c r="Z41" s="411">
        <f t="shared" si="5"/>
        <v>2018</v>
      </c>
      <c r="AA41" s="411">
        <f t="shared" si="5"/>
        <v>2019</v>
      </c>
      <c r="AB41" s="411">
        <f t="shared" si="5"/>
        <v>2020</v>
      </c>
      <c r="AC41" s="411">
        <f t="shared" si="5"/>
        <v>2021</v>
      </c>
      <c r="AD41" s="411">
        <f t="shared" si="5"/>
        <v>2022</v>
      </c>
      <c r="AE41" s="411">
        <f>AE37</f>
        <v>2023</v>
      </c>
      <c r="AF41" s="411">
        <f>AF37</f>
        <v>2024</v>
      </c>
      <c r="AG41" s="411">
        <f>AG37</f>
        <v>2025</v>
      </c>
      <c r="AH41" s="515"/>
    </row>
    <row r="42" spans="1:34">
      <c r="A42" s="326"/>
      <c r="B42" s="325"/>
      <c r="C42" s="325"/>
      <c r="D42" s="325"/>
      <c r="E42" s="325"/>
      <c r="F42" s="325"/>
      <c r="G42" s="325"/>
      <c r="H42" s="325"/>
      <c r="I42" s="325"/>
      <c r="J42" s="325"/>
      <c r="K42" s="385"/>
      <c r="L42" s="325"/>
      <c r="M42" s="325"/>
      <c r="N42" s="325"/>
      <c r="O42" s="325"/>
      <c r="P42" s="513"/>
      <c r="Q42" s="513"/>
      <c r="R42" s="513"/>
      <c r="S42" s="513"/>
      <c r="T42" s="513"/>
      <c r="U42" s="513"/>
      <c r="W42" s="1349" t="s">
        <v>298</v>
      </c>
      <c r="X42" s="410">
        <f>'10'!B11</f>
        <v>12868.175051484051</v>
      </c>
      <c r="Y42" s="410">
        <f>'10'!D11</f>
        <v>14220.816281356083</v>
      </c>
      <c r="Z42" s="410">
        <f>'10'!F11</f>
        <v>12933.527387701784</v>
      </c>
      <c r="AA42" s="410">
        <f>'10'!H11</f>
        <v>11968.444793327059</v>
      </c>
      <c r="AB42" s="410">
        <f>'10'!J11</f>
        <v>11915.895196925239</v>
      </c>
      <c r="AC42" s="410">
        <f>'10'!L11</f>
        <v>12970.487262819293</v>
      </c>
      <c r="AD42" s="410">
        <f>'10'!N11</f>
        <v>12410.908534470511</v>
      </c>
      <c r="AE42" s="410">
        <f>'10'!P11</f>
        <v>11089.426853481857</v>
      </c>
      <c r="AF42" s="410">
        <f>'10'!R11</f>
        <v>11319.166835495787</v>
      </c>
      <c r="AG42" s="410">
        <f>T11</f>
        <v>10294.542328510424</v>
      </c>
      <c r="AH42" s="320"/>
    </row>
    <row r="43" spans="1:34">
      <c r="A43" s="327"/>
      <c r="B43" s="325"/>
      <c r="C43" s="325"/>
      <c r="D43" s="325"/>
      <c r="E43" s="325"/>
      <c r="F43" s="325"/>
      <c r="G43" s="325"/>
      <c r="H43" s="325"/>
      <c r="I43" s="325"/>
      <c r="J43" s="325"/>
      <c r="K43" s="385"/>
      <c r="L43" s="325"/>
      <c r="M43" s="325"/>
      <c r="N43" s="325"/>
      <c r="O43" s="325"/>
      <c r="P43" s="513"/>
      <c r="Q43" s="513"/>
      <c r="R43" s="513"/>
      <c r="S43" s="513"/>
      <c r="T43" s="513"/>
      <c r="U43" s="513"/>
      <c r="W43" s="1349" t="s">
        <v>299</v>
      </c>
      <c r="X43" s="410">
        <f>'10'!B12</f>
        <v>111666.65309446272</v>
      </c>
      <c r="Y43" s="410">
        <f>'10'!D12</f>
        <v>99328.191315678327</v>
      </c>
      <c r="Z43" s="410">
        <f>'10'!F12</f>
        <v>104049.96081803164</v>
      </c>
      <c r="AA43" s="410">
        <f>'10'!H12</f>
        <v>107813.97348027314</v>
      </c>
      <c r="AB43" s="410">
        <f>'10'!J12</f>
        <v>113681.61655927241</v>
      </c>
      <c r="AC43" s="410">
        <f>'10'!L12</f>
        <v>104014.32979030014</v>
      </c>
      <c r="AD43" s="410">
        <f>'10'!N12</f>
        <v>104899.25954728655</v>
      </c>
      <c r="AE43" s="410">
        <f>'10'!P12</f>
        <v>117561.57373245733</v>
      </c>
      <c r="AF43" s="410">
        <f>'10'!R12</f>
        <v>130053.87523980282</v>
      </c>
      <c r="AG43" s="410">
        <f t="shared" ref="AG43:AG48" si="6">T12</f>
        <v>110697.22501249234</v>
      </c>
      <c r="AH43" s="513"/>
    </row>
    <row r="44" spans="1:34">
      <c r="A44" s="327"/>
      <c r="B44" s="325"/>
      <c r="C44" s="325"/>
      <c r="D44" s="325"/>
      <c r="E44" s="325"/>
      <c r="F44" s="325"/>
      <c r="G44" s="325"/>
      <c r="H44" s="325"/>
      <c r="I44" s="325"/>
      <c r="J44" s="325"/>
      <c r="K44" s="385"/>
      <c r="L44" s="325"/>
      <c r="M44" s="325"/>
      <c r="N44" s="325"/>
      <c r="O44" s="325"/>
      <c r="P44" s="513"/>
      <c r="Q44" s="513"/>
      <c r="R44" s="513"/>
      <c r="S44" s="513"/>
      <c r="T44" s="513"/>
      <c r="U44" s="513"/>
      <c r="W44" s="1349" t="s">
        <v>300</v>
      </c>
      <c r="X44" s="410">
        <f>'10'!B13</f>
        <v>336951.29125712829</v>
      </c>
      <c r="Y44" s="410">
        <f>'10'!D13</f>
        <v>318501.93456751294</v>
      </c>
      <c r="Z44" s="410">
        <f>'10'!F13</f>
        <v>326499.53289691149</v>
      </c>
      <c r="AA44" s="410">
        <f>'10'!H13</f>
        <v>345083.47387868812</v>
      </c>
      <c r="AB44" s="410">
        <f>'10'!J13</f>
        <v>344923.38185464387</v>
      </c>
      <c r="AC44" s="410">
        <f>'10'!L13</f>
        <v>316010.27673046879</v>
      </c>
      <c r="AD44" s="410">
        <f>'10'!N13</f>
        <v>325053.59884525306</v>
      </c>
      <c r="AE44" s="410">
        <f>'10'!P13</f>
        <v>336496.54109681078</v>
      </c>
      <c r="AF44" s="410">
        <f>'10'!R13</f>
        <v>353964.33833643812</v>
      </c>
      <c r="AG44" s="410">
        <f t="shared" si="6"/>
        <v>330590.01900337799</v>
      </c>
      <c r="AH44" s="513"/>
    </row>
    <row r="45" spans="1:34">
      <c r="A45" s="327"/>
      <c r="B45" s="325"/>
      <c r="C45" s="325"/>
      <c r="D45" s="325"/>
      <c r="E45" s="325"/>
      <c r="F45" s="325"/>
      <c r="G45" s="325"/>
      <c r="H45" s="325"/>
      <c r="I45" s="325"/>
      <c r="J45" s="325"/>
      <c r="K45" s="385"/>
      <c r="L45" s="325"/>
      <c r="M45" s="325"/>
      <c r="N45" s="325"/>
      <c r="O45" s="325"/>
      <c r="P45" s="513"/>
      <c r="Q45" s="513"/>
      <c r="R45" s="513"/>
      <c r="S45" s="513"/>
      <c r="T45" s="513"/>
      <c r="U45" s="513"/>
      <c r="W45" s="1349" t="s">
        <v>301</v>
      </c>
      <c r="X45" s="410">
        <f>'10'!B14</f>
        <v>560527.3608529974</v>
      </c>
      <c r="Y45" s="410">
        <f>'10'!D14</f>
        <v>548940.26929099706</v>
      </c>
      <c r="Z45" s="410">
        <f>'10'!F14</f>
        <v>538426.08162467263</v>
      </c>
      <c r="AA45" s="410">
        <f>'10'!H14</f>
        <v>564924.19603548606</v>
      </c>
      <c r="AB45" s="410">
        <f>'10'!J14</f>
        <v>561289.47771576617</v>
      </c>
      <c r="AC45" s="410">
        <f>'10'!L14</f>
        <v>537758.21501878509</v>
      </c>
      <c r="AD45" s="410">
        <f>'10'!N14</f>
        <v>535080.31749458774</v>
      </c>
      <c r="AE45" s="410">
        <f>'10'!P14</f>
        <v>520080.97875093221</v>
      </c>
      <c r="AF45" s="410">
        <f>'10'!R14</f>
        <v>535987.29079086415</v>
      </c>
      <c r="AG45" s="410">
        <f t="shared" si="6"/>
        <v>525459.22496955446</v>
      </c>
      <c r="AH45" s="513"/>
    </row>
    <row r="46" spans="1:34">
      <c r="A46" s="327"/>
      <c r="B46" s="325"/>
      <c r="C46" s="325"/>
      <c r="D46" s="325"/>
      <c r="E46" s="325"/>
      <c r="F46" s="325"/>
      <c r="G46" s="325"/>
      <c r="H46" s="325"/>
      <c r="I46" s="325"/>
      <c r="J46" s="325"/>
      <c r="K46" s="385"/>
      <c r="L46" s="325"/>
      <c r="M46" s="325"/>
      <c r="N46" s="325"/>
      <c r="O46" s="325"/>
      <c r="P46" s="513"/>
      <c r="Q46" s="513"/>
      <c r="R46" s="513"/>
      <c r="S46" s="513"/>
      <c r="T46" s="513"/>
      <c r="U46" s="513"/>
      <c r="W46" s="1349" t="s">
        <v>302</v>
      </c>
      <c r="X46" s="410">
        <f>'10'!B15</f>
        <v>1156406.9112843508</v>
      </c>
      <c r="Y46" s="410">
        <f>'10'!D15</f>
        <v>1160130.6725158244</v>
      </c>
      <c r="Z46" s="410">
        <f>'10'!F15</f>
        <v>1091351.1593129947</v>
      </c>
      <c r="AA46" s="410">
        <f>'10'!H15</f>
        <v>1151216.1366221767</v>
      </c>
      <c r="AB46" s="410">
        <f>'10'!J15</f>
        <v>1128113.5650262986</v>
      </c>
      <c r="AC46" s="410">
        <f>'10'!L15</f>
        <v>1150615.1271129046</v>
      </c>
      <c r="AD46" s="410">
        <f>'10'!N15</f>
        <v>1071364.6540767909</v>
      </c>
      <c r="AE46" s="410">
        <f>'10'!P15</f>
        <v>1039200.1712107079</v>
      </c>
      <c r="AF46" s="410">
        <f>'10'!R15</f>
        <v>1057129.8584486872</v>
      </c>
      <c r="AG46" s="410">
        <f t="shared" si="6"/>
        <v>1075917.0946395029</v>
      </c>
      <c r="AH46" s="513"/>
    </row>
    <row r="47" spans="1:34">
      <c r="A47" s="327"/>
      <c r="B47" s="325"/>
      <c r="C47" s="325"/>
      <c r="D47" s="325"/>
      <c r="E47" s="325"/>
      <c r="F47" s="325"/>
      <c r="G47" s="325"/>
      <c r="H47" s="325"/>
      <c r="I47" s="325"/>
      <c r="J47" s="325"/>
      <c r="K47" s="385"/>
      <c r="L47" s="325"/>
      <c r="M47" s="325"/>
      <c r="N47" s="325"/>
      <c r="O47" s="325"/>
      <c r="P47" s="513"/>
      <c r="Q47" s="513"/>
      <c r="R47" s="513"/>
      <c r="S47" s="513"/>
      <c r="T47" s="513"/>
      <c r="U47" s="513"/>
      <c r="W47" s="1349" t="s">
        <v>303</v>
      </c>
      <c r="X47" s="410">
        <f>'10'!B16</f>
        <v>840743.24901507003</v>
      </c>
      <c r="Y47" s="410">
        <f>'10'!D16</f>
        <v>857425.96901745547</v>
      </c>
      <c r="Z47" s="410">
        <f>'10'!F16</f>
        <v>798087.22221885959</v>
      </c>
      <c r="AA47" s="410">
        <f>'10'!H16</f>
        <v>858648.75063320645</v>
      </c>
      <c r="AB47" s="410">
        <f>'10'!J16</f>
        <v>854785.64938038471</v>
      </c>
      <c r="AC47" s="410">
        <f>'10'!L16</f>
        <v>869847.00594658544</v>
      </c>
      <c r="AD47" s="410">
        <f>'10'!N16</f>
        <v>821732.53689723066</v>
      </c>
      <c r="AE47" s="410">
        <f>'10'!P16</f>
        <v>785905.77378066687</v>
      </c>
      <c r="AF47" s="410">
        <f>'10'!R16</f>
        <v>790137.07868800103</v>
      </c>
      <c r="AG47" s="410">
        <f t="shared" si="6"/>
        <v>825368.47248908854</v>
      </c>
      <c r="AH47" s="513"/>
    </row>
    <row r="48" spans="1:34">
      <c r="A48" s="327"/>
      <c r="B48" s="325"/>
      <c r="C48" s="325"/>
      <c r="D48" s="325"/>
      <c r="E48" s="325"/>
      <c r="F48" s="325"/>
      <c r="G48" s="325"/>
      <c r="H48" s="325"/>
      <c r="I48" s="325"/>
      <c r="J48" s="325"/>
      <c r="K48" s="385"/>
      <c r="L48" s="325"/>
      <c r="M48" s="325"/>
      <c r="N48" s="325"/>
      <c r="O48" s="325"/>
      <c r="P48" s="513"/>
      <c r="Q48" s="513"/>
      <c r="R48" s="513"/>
      <c r="S48" s="513"/>
      <c r="T48" s="513"/>
      <c r="U48" s="513"/>
      <c r="W48" s="1349" t="s">
        <v>304</v>
      </c>
      <c r="X48" s="410">
        <f>'10'!B17</f>
        <v>9524988.9604445081</v>
      </c>
      <c r="Y48" s="410">
        <f>'10'!D17</f>
        <v>10417463.870984189</v>
      </c>
      <c r="Z48" s="410">
        <f>'10'!F17</f>
        <v>9030186.204820456</v>
      </c>
      <c r="AA48" s="410">
        <f>'10'!H17</f>
        <v>9726250.6655449178</v>
      </c>
      <c r="AB48" s="410">
        <f>'10'!J17</f>
        <v>9250921.9277924299</v>
      </c>
      <c r="AC48" s="410">
        <f>'10'!L17</f>
        <v>10329217.644351978</v>
      </c>
      <c r="AD48" s="410">
        <f>'10'!N17</f>
        <v>8761868.8691424392</v>
      </c>
      <c r="AE48" s="410">
        <f>'10'!P17</f>
        <v>7785634.819837736</v>
      </c>
      <c r="AF48" s="410">
        <f>'10'!R17</f>
        <v>7704264.289735253</v>
      </c>
      <c r="AG48" s="410">
        <f t="shared" si="6"/>
        <v>8715000.9189414214</v>
      </c>
      <c r="AH48" s="513"/>
    </row>
    <row r="49" spans="1:33">
      <c r="A49" s="327"/>
      <c r="B49" s="325"/>
      <c r="C49" s="325"/>
      <c r="D49" s="325"/>
      <c r="E49" s="325"/>
      <c r="F49" s="325"/>
      <c r="G49" s="325"/>
      <c r="H49" s="325"/>
      <c r="I49" s="325"/>
      <c r="J49" s="325"/>
      <c r="K49" s="385"/>
      <c r="L49" s="325"/>
      <c r="M49" s="325"/>
      <c r="N49" s="325"/>
      <c r="O49" s="325"/>
      <c r="P49" s="513"/>
      <c r="Q49" s="513"/>
      <c r="R49" s="513"/>
      <c r="S49" s="513"/>
      <c r="T49" s="513"/>
      <c r="U49" s="513"/>
      <c r="W49" s="1349"/>
      <c r="X49" s="410">
        <f>X37</f>
        <v>2016</v>
      </c>
      <c r="Y49" s="410">
        <f t="shared" ref="Y49:AG49" si="7">Y37</f>
        <v>2017</v>
      </c>
      <c r="Z49" s="410">
        <f t="shared" si="7"/>
        <v>2018</v>
      </c>
      <c r="AA49" s="410">
        <f t="shared" si="7"/>
        <v>2019</v>
      </c>
      <c r="AB49" s="410">
        <f t="shared" si="7"/>
        <v>2020</v>
      </c>
      <c r="AC49" s="410">
        <f t="shared" si="7"/>
        <v>2021</v>
      </c>
      <c r="AD49" s="410">
        <f t="shared" si="7"/>
        <v>2022</v>
      </c>
      <c r="AE49" s="410">
        <f t="shared" si="7"/>
        <v>2023</v>
      </c>
      <c r="AF49" s="410">
        <f t="shared" si="7"/>
        <v>2024</v>
      </c>
      <c r="AG49" s="410">
        <f t="shared" si="7"/>
        <v>2025</v>
      </c>
    </row>
    <row r="50" spans="1:33">
      <c r="A50" s="328"/>
      <c r="B50" s="325"/>
      <c r="C50" s="325"/>
      <c r="D50" s="325"/>
      <c r="E50" s="325"/>
      <c r="F50" s="325"/>
      <c r="G50" s="325"/>
      <c r="H50" s="325"/>
      <c r="I50" s="325"/>
      <c r="J50" s="325"/>
      <c r="K50" s="385"/>
      <c r="L50" s="325"/>
      <c r="M50" s="325"/>
      <c r="N50" s="325"/>
      <c r="O50" s="325"/>
      <c r="P50" s="513"/>
      <c r="Q50" s="513"/>
      <c r="R50" s="513"/>
      <c r="S50" s="513"/>
      <c r="T50" s="513"/>
      <c r="U50" s="513"/>
      <c r="W50" s="1349" t="s">
        <v>298</v>
      </c>
      <c r="X50" s="410">
        <f>'10'!B19</f>
        <v>521141.66563956591</v>
      </c>
      <c r="Y50" s="410">
        <f>'10'!D19</f>
        <v>487976.0962930643</v>
      </c>
      <c r="Z50" s="410">
        <f>'10'!F19</f>
        <v>496775.04107718513</v>
      </c>
      <c r="AA50" s="410">
        <f>'10'!H19</f>
        <v>433063.7890430087</v>
      </c>
      <c r="AB50" s="410">
        <f>'10'!J19</f>
        <v>459602.27150012436</v>
      </c>
      <c r="AC50" s="410">
        <f>'10'!L19</f>
        <v>453461.18699669861</v>
      </c>
      <c r="AD50" s="410">
        <f>'10'!N19</f>
        <v>404819.45709177991</v>
      </c>
      <c r="AE50" s="410">
        <f>'10'!P19</f>
        <v>429357.73619173025</v>
      </c>
      <c r="AF50" s="410">
        <f>'10'!R19</f>
        <v>429764.95346953912</v>
      </c>
      <c r="AG50" s="410">
        <f>T19</f>
        <v>403191.46547986456</v>
      </c>
    </row>
    <row r="51" spans="1:33">
      <c r="A51" s="1816"/>
      <c r="B51" s="1816"/>
      <c r="C51" s="1816"/>
      <c r="D51" s="1816"/>
      <c r="E51" s="1816"/>
      <c r="F51" s="1816"/>
      <c r="G51" s="1816"/>
      <c r="H51" s="1816"/>
      <c r="I51" s="1816"/>
      <c r="J51" s="1816"/>
      <c r="K51" s="1816"/>
      <c r="L51" s="1816"/>
      <c r="M51" s="1816"/>
      <c r="N51" s="1816"/>
      <c r="O51" s="1816"/>
      <c r="P51" s="1816"/>
      <c r="Q51" s="513"/>
      <c r="R51" s="513"/>
      <c r="S51" s="513"/>
      <c r="T51" s="513"/>
      <c r="U51" s="513"/>
      <c r="W51" s="1349" t="s">
        <v>299</v>
      </c>
      <c r="X51" s="410">
        <f>'10'!B20</f>
        <v>1671430.1217941954</v>
      </c>
      <c r="Y51" s="410">
        <f>'10'!D20</f>
        <v>1514319.5132766468</v>
      </c>
      <c r="Z51" s="410">
        <f>'10'!F20</f>
        <v>1693836.8791406811</v>
      </c>
      <c r="AA51" s="410">
        <f>'10'!H20</f>
        <v>1619637.7278309229</v>
      </c>
      <c r="AB51" s="410">
        <f>'10'!J20</f>
        <v>1675437.4461078423</v>
      </c>
      <c r="AC51" s="410">
        <f>'10'!L20</f>
        <v>1425154.3712792348</v>
      </c>
      <c r="AD51" s="410">
        <f>'10'!N20</f>
        <v>1740821.815916982</v>
      </c>
      <c r="AE51" s="410">
        <f>'10'!P20</f>
        <v>2025338.5538016718</v>
      </c>
      <c r="AF51" s="410">
        <f>'10'!R20</f>
        <v>2157687.3871396077</v>
      </c>
      <c r="AG51" s="410">
        <f t="shared" ref="AG51:AG56" si="8">T20</f>
        <v>1811857.1183742136</v>
      </c>
    </row>
    <row r="52" spans="1:33" ht="48.75" customHeight="1">
      <c r="A52" s="327"/>
      <c r="B52" s="325"/>
      <c r="C52" s="325"/>
      <c r="D52" s="325"/>
      <c r="E52" s="325"/>
      <c r="F52" s="325"/>
      <c r="G52" s="325"/>
      <c r="H52" s="325"/>
      <c r="I52" s="325"/>
      <c r="J52" s="325"/>
      <c r="K52" s="325"/>
      <c r="L52" s="325"/>
      <c r="M52" s="325"/>
      <c r="N52" s="325"/>
      <c r="O52" s="325"/>
      <c r="P52" s="513"/>
      <c r="Q52" s="513"/>
      <c r="R52" s="513"/>
      <c r="S52" s="513"/>
      <c r="T52" s="513"/>
      <c r="U52" s="513"/>
      <c r="W52" s="1349" t="s">
        <v>300</v>
      </c>
      <c r="X52" s="410">
        <f>'10'!B21</f>
        <v>5476544.1876730788</v>
      </c>
      <c r="Y52" s="410">
        <f>'10'!D21</f>
        <v>5096252.6610210026</v>
      </c>
      <c r="Z52" s="410">
        <f>'10'!F21</f>
        <v>5222076.7556636911</v>
      </c>
      <c r="AA52" s="410">
        <f>'10'!H21</f>
        <v>5457656.8132578833</v>
      </c>
      <c r="AB52" s="410">
        <f>'10'!J21</f>
        <v>5396278.9594914746</v>
      </c>
      <c r="AC52" s="410">
        <f>'10'!L21</f>
        <v>4878402.9461922124</v>
      </c>
      <c r="AD52" s="410">
        <f>'10'!N21</f>
        <v>5516947.788385638</v>
      </c>
      <c r="AE52" s="410">
        <f>'10'!P21</f>
        <v>5641545.8431704408</v>
      </c>
      <c r="AF52" s="410">
        <f>'10'!R21</f>
        <v>6025089.2789097847</v>
      </c>
      <c r="AG52" s="410">
        <f t="shared" si="8"/>
        <v>5393948.3491493529</v>
      </c>
    </row>
    <row r="53" spans="1:33">
      <c r="A53" s="1808" t="s">
        <v>310</v>
      </c>
      <c r="B53" s="1808"/>
      <c r="C53" s="1808"/>
      <c r="D53" s="1808"/>
      <c r="E53" s="1808"/>
      <c r="F53" s="1808"/>
      <c r="G53" s="1808"/>
      <c r="H53" s="1808"/>
      <c r="I53" s="1808"/>
      <c r="J53" s="1808"/>
      <c r="K53" s="381"/>
      <c r="L53" s="1808" t="s">
        <v>311</v>
      </c>
      <c r="M53" s="1808"/>
      <c r="N53" s="1808"/>
      <c r="O53" s="1808"/>
      <c r="P53" s="1808"/>
      <c r="Q53" s="1808"/>
      <c r="R53" s="1808"/>
      <c r="S53" s="1808"/>
      <c r="T53" s="1808"/>
      <c r="U53" s="1808"/>
      <c r="W53" s="1349" t="s">
        <v>301</v>
      </c>
      <c r="X53" s="410">
        <f>'10'!B22</f>
        <v>8355014.5294809714</v>
      </c>
      <c r="Y53" s="410">
        <f>'10'!D22</f>
        <v>8268550.6107369671</v>
      </c>
      <c r="Z53" s="410">
        <f>'10'!F22</f>
        <v>8018166.8469247492</v>
      </c>
      <c r="AA53" s="410">
        <f>'10'!H22</f>
        <v>8336201.2863429049</v>
      </c>
      <c r="AB53" s="410">
        <f>'10'!J22</f>
        <v>8331223.5744369095</v>
      </c>
      <c r="AC53" s="410">
        <f>'10'!L22</f>
        <v>8455316.9004409723</v>
      </c>
      <c r="AD53" s="410">
        <f>'10'!N22</f>
        <v>7747098.4187108735</v>
      </c>
      <c r="AE53" s="410">
        <f>'10'!P22</f>
        <v>6712187.2478860365</v>
      </c>
      <c r="AF53" s="410">
        <f>'10'!R22</f>
        <v>6578158.2738127206</v>
      </c>
      <c r="AG53" s="410">
        <f t="shared" si="8"/>
        <v>7373745.8707576646</v>
      </c>
    </row>
    <row r="54" spans="1:33">
      <c r="A54" s="327"/>
      <c r="B54" s="325"/>
      <c r="C54" s="325"/>
      <c r="D54" s="325"/>
      <c r="E54" s="325"/>
      <c r="F54" s="325"/>
      <c r="G54" s="325"/>
      <c r="H54" s="325"/>
      <c r="I54" s="1817"/>
      <c r="J54" s="1817"/>
      <c r="K54" s="1817"/>
      <c r="L54" s="1817"/>
      <c r="M54" s="1817"/>
      <c r="N54" s="1817"/>
      <c r="O54" s="1817"/>
      <c r="P54" s="1817"/>
      <c r="Q54" s="513"/>
      <c r="R54" s="513"/>
      <c r="S54" s="513"/>
      <c r="T54" s="513"/>
      <c r="U54" s="513"/>
      <c r="W54" s="1349" t="s">
        <v>302</v>
      </c>
      <c r="X54" s="410">
        <f>'10'!B23</f>
        <v>7625022.4378727274</v>
      </c>
      <c r="Y54" s="410">
        <f>'10'!D23</f>
        <v>8724211.4195460379</v>
      </c>
      <c r="Z54" s="410">
        <f>'10'!F23</f>
        <v>7195290.7486268394</v>
      </c>
      <c r="AA54" s="410">
        <f>'10'!H23</f>
        <v>6326135.3983569285</v>
      </c>
      <c r="AB54" s="410">
        <f>'10'!J23</f>
        <v>6901898.8206374375</v>
      </c>
      <c r="AC54" s="410">
        <f>'10'!L23</f>
        <v>9555218.353111878</v>
      </c>
      <c r="AD54" s="410">
        <f>'10'!N23</f>
        <v>5203662.9128368162</v>
      </c>
      <c r="AE54" s="410">
        <f>'10'!P23</f>
        <v>3796459.2124768565</v>
      </c>
      <c r="AF54" s="410">
        <f>'10'!R23</f>
        <v>3137486.0657280157</v>
      </c>
      <c r="AG54" s="410">
        <f t="shared" si="8"/>
        <v>5013381.0695091849</v>
      </c>
    </row>
    <row r="55" spans="1:33">
      <c r="A55" s="327"/>
      <c r="B55" s="325"/>
      <c r="C55" s="325"/>
      <c r="D55" s="325"/>
      <c r="E55" s="325"/>
      <c r="F55" s="325"/>
      <c r="G55" s="325"/>
      <c r="H55" s="325"/>
      <c r="I55" s="325"/>
      <c r="J55" s="325"/>
      <c r="K55" s="325"/>
      <c r="L55" s="325"/>
      <c r="M55" s="325"/>
      <c r="N55" s="325"/>
      <c r="O55" s="325"/>
      <c r="P55" s="513"/>
      <c r="Q55" s="513"/>
      <c r="R55" s="513"/>
      <c r="S55" s="513"/>
      <c r="T55" s="513"/>
      <c r="U55" s="513"/>
      <c r="W55" s="1349" t="s">
        <v>303</v>
      </c>
      <c r="X55" s="410">
        <f>'10'!B24</f>
        <v>916276.58158523124</v>
      </c>
      <c r="Y55" s="410">
        <f>'10'!D24</f>
        <v>1175271.912606647</v>
      </c>
      <c r="Z55" s="410">
        <f>'10'!F24</f>
        <v>966120.17449338897</v>
      </c>
      <c r="AA55" s="410">
        <f>'10'!H24</f>
        <v>587202.96922725893</v>
      </c>
      <c r="AB55" s="410">
        <f>'10'!J24</f>
        <v>830758.18090108014</v>
      </c>
      <c r="AC55" s="410">
        <f>'10'!L24</f>
        <v>1464997.7233109875</v>
      </c>
      <c r="AD55" s="410">
        <f>'10'!N24</f>
        <v>530554.79052849649</v>
      </c>
      <c r="AE55" s="410">
        <f>'10'!P24</f>
        <v>398900.41005748103</v>
      </c>
      <c r="AF55" s="410">
        <f>'10'!R24</f>
        <v>313221.03839755466</v>
      </c>
      <c r="AG55" s="410">
        <f t="shared" si="8"/>
        <v>521003.30558418855</v>
      </c>
    </row>
    <row r="56" spans="1:33">
      <c r="A56" s="327"/>
      <c r="B56" s="325"/>
      <c r="C56" s="325"/>
      <c r="D56" s="325"/>
      <c r="E56" s="325"/>
      <c r="F56" s="325"/>
      <c r="G56" s="325"/>
      <c r="H56" s="325"/>
      <c r="I56" s="325"/>
      <c r="J56" s="325"/>
      <c r="K56" s="325"/>
      <c r="L56" s="325"/>
      <c r="M56" s="325"/>
      <c r="N56" s="325"/>
      <c r="O56" s="325"/>
      <c r="P56" s="513"/>
      <c r="Q56" s="513"/>
      <c r="R56" s="513"/>
      <c r="S56" s="513"/>
      <c r="T56" s="513"/>
      <c r="U56" s="513"/>
      <c r="W56" s="1349" t="s">
        <v>304</v>
      </c>
      <c r="X56" s="410">
        <f>'10'!B25</f>
        <v>428906.15095421666</v>
      </c>
      <c r="Y56" s="410">
        <f>'10'!D25</f>
        <v>539373.44884662062</v>
      </c>
      <c r="Z56" s="410">
        <f>'10'!F25</f>
        <v>520412.12425384083</v>
      </c>
      <c r="AA56" s="410">
        <f>'10'!H25</f>
        <v>320427.4701530023</v>
      </c>
      <c r="AB56" s="410">
        <f>'10'!J25</f>
        <v>444284.52803940669</v>
      </c>
      <c r="AC56" s="410">
        <f>'10'!L25</f>
        <v>647981.82505417708</v>
      </c>
      <c r="AD56" s="410">
        <f>'10'!N25</f>
        <v>357376.60470134486</v>
      </c>
      <c r="AE56" s="410">
        <f>'10'!P25</f>
        <v>279777.66547297983</v>
      </c>
      <c r="AF56" s="410">
        <f>'10'!R25</f>
        <v>264605.58802323521</v>
      </c>
      <c r="AG56" s="410">
        <f t="shared" si="8"/>
        <v>329960.14703658642</v>
      </c>
    </row>
    <row r="57" spans="1:33">
      <c r="A57" s="327"/>
      <c r="B57" s="325"/>
      <c r="C57" s="325"/>
      <c r="D57" s="325"/>
      <c r="E57" s="325"/>
      <c r="F57" s="325"/>
      <c r="G57" s="325"/>
      <c r="H57" s="325"/>
      <c r="I57" s="325"/>
      <c r="J57" s="325"/>
      <c r="K57" s="325"/>
      <c r="L57" s="325"/>
      <c r="M57" s="325"/>
      <c r="N57" s="325"/>
      <c r="O57" s="325"/>
      <c r="P57" s="513"/>
      <c r="Q57" s="513"/>
      <c r="R57" s="513"/>
      <c r="S57" s="513"/>
      <c r="T57" s="513"/>
      <c r="U57" s="513"/>
      <c r="W57" s="1349"/>
      <c r="X57" s="410"/>
      <c r="Y57" s="410"/>
      <c r="Z57" s="410"/>
      <c r="AA57" s="410"/>
      <c r="AB57" s="410"/>
      <c r="AC57" s="410"/>
      <c r="AD57" s="410"/>
      <c r="AE57" s="410"/>
      <c r="AF57" s="410"/>
      <c r="AG57" s="409"/>
    </row>
    <row r="58" spans="1:33">
      <c r="A58" s="329"/>
      <c r="B58" s="325"/>
      <c r="C58" s="325"/>
      <c r="D58" s="325"/>
      <c r="E58" s="325"/>
      <c r="F58" s="325"/>
      <c r="G58" s="325"/>
      <c r="H58" s="325"/>
      <c r="I58" s="325"/>
      <c r="J58" s="325"/>
      <c r="K58" s="325"/>
      <c r="L58" s="325"/>
      <c r="M58" s="325"/>
      <c r="N58" s="325"/>
      <c r="O58" s="325"/>
      <c r="P58" s="513"/>
      <c r="Q58" s="513"/>
      <c r="R58" s="513"/>
      <c r="S58" s="513"/>
      <c r="T58" s="513"/>
      <c r="U58" s="513"/>
      <c r="W58" s="1349"/>
      <c r="X58" s="411">
        <f>X37</f>
        <v>2016</v>
      </c>
      <c r="Y58" s="411">
        <f t="shared" ref="Y58:AG58" si="9">Y37</f>
        <v>2017</v>
      </c>
      <c r="Z58" s="411">
        <f t="shared" si="9"/>
        <v>2018</v>
      </c>
      <c r="AA58" s="411">
        <f t="shared" si="9"/>
        <v>2019</v>
      </c>
      <c r="AB58" s="411">
        <f t="shared" si="9"/>
        <v>2020</v>
      </c>
      <c r="AC58" s="411">
        <f t="shared" si="9"/>
        <v>2021</v>
      </c>
      <c r="AD58" s="411">
        <f t="shared" si="9"/>
        <v>2022</v>
      </c>
      <c r="AE58" s="411">
        <f t="shared" si="9"/>
        <v>2023</v>
      </c>
      <c r="AF58" s="411">
        <f t="shared" si="9"/>
        <v>2024</v>
      </c>
      <c r="AG58" s="411">
        <f t="shared" si="9"/>
        <v>2025</v>
      </c>
    </row>
    <row r="59" spans="1:33">
      <c r="A59" s="330"/>
      <c r="B59" s="325"/>
      <c r="C59" s="325"/>
      <c r="D59" s="325"/>
      <c r="E59" s="325"/>
      <c r="F59" s="325"/>
      <c r="G59" s="325"/>
      <c r="H59" s="325"/>
      <c r="I59" s="325"/>
      <c r="J59" s="325"/>
      <c r="K59" s="325"/>
      <c r="L59" s="325"/>
      <c r="M59" s="325"/>
      <c r="N59" s="325"/>
      <c r="O59" s="325"/>
      <c r="P59" s="513"/>
      <c r="Q59" s="513"/>
      <c r="R59" s="513"/>
      <c r="S59" s="513"/>
      <c r="T59" s="513"/>
      <c r="U59" s="513"/>
      <c r="W59" s="1349" t="s">
        <v>294</v>
      </c>
      <c r="X59" s="410">
        <f>X61-X60</f>
        <v>49688549.754944988</v>
      </c>
      <c r="Y59" s="410">
        <f t="shared" ref="Y59:AD59" si="10">Y61-Y60</f>
        <v>50840666.548214994</v>
      </c>
      <c r="Z59" s="410">
        <f t="shared" si="10"/>
        <v>49829735.242558002</v>
      </c>
      <c r="AA59" s="410">
        <f t="shared" si="10"/>
        <v>53909815.668026999</v>
      </c>
      <c r="AB59" s="410">
        <f t="shared" si="10"/>
        <v>55139496.558839992</v>
      </c>
      <c r="AC59" s="410">
        <f t="shared" si="10"/>
        <v>59195542.689879999</v>
      </c>
      <c r="AD59" s="410">
        <f t="shared" si="10"/>
        <v>47183363.109165996</v>
      </c>
      <c r="AE59" s="410">
        <f>AE61-AE60</f>
        <v>42967135.903143011</v>
      </c>
      <c r="AF59" s="410">
        <f>AF61-AF60</f>
        <v>43567202.926470004</v>
      </c>
      <c r="AG59" s="410">
        <f>AG61-AG60</f>
        <v>45429428.659894004</v>
      </c>
    </row>
    <row r="60" spans="1:33">
      <c r="A60" s="331"/>
      <c r="B60" s="325"/>
      <c r="C60" s="325"/>
      <c r="D60" s="325"/>
      <c r="E60" s="325"/>
      <c r="F60" s="325"/>
      <c r="G60" s="325"/>
      <c r="H60" s="325"/>
      <c r="I60" s="325"/>
      <c r="J60" s="325"/>
      <c r="K60" s="325"/>
      <c r="L60" s="325"/>
      <c r="M60" s="325"/>
      <c r="N60" s="325"/>
      <c r="O60" s="325"/>
      <c r="P60" s="513"/>
      <c r="Q60" s="513"/>
      <c r="R60" s="513"/>
      <c r="S60" s="513"/>
      <c r="T60" s="513"/>
      <c r="U60" s="513"/>
      <c r="W60" s="1349" t="s">
        <v>305</v>
      </c>
      <c r="X60" s="410">
        <f>'10'!B26</f>
        <v>37538488.275999986</v>
      </c>
      <c r="Y60" s="410">
        <f>'10'!D26</f>
        <v>39221967.386300005</v>
      </c>
      <c r="Z60" s="410">
        <f>'10'!F26</f>
        <v>36014212.259259999</v>
      </c>
      <c r="AA60" s="410">
        <f>'10'!H26</f>
        <v>35846231.095199987</v>
      </c>
      <c r="AB60" s="410">
        <f>'10'!J26</f>
        <v>36305115.29463999</v>
      </c>
      <c r="AC60" s="410">
        <f>'10'!L26</f>
        <v>40200966.3926</v>
      </c>
      <c r="AD60" s="410">
        <f>'10'!N26</f>
        <v>33133691.932709988</v>
      </c>
      <c r="AE60" s="410">
        <f>'10'!P26</f>
        <v>29879535.954319991</v>
      </c>
      <c r="AF60" s="410">
        <f>'10'!R26</f>
        <v>29488868.483554997</v>
      </c>
      <c r="AG60" s="410">
        <f>T26</f>
        <v>32440414.823275004</v>
      </c>
    </row>
    <row r="61" spans="1:33">
      <c r="A61" s="331"/>
      <c r="B61" s="332"/>
      <c r="C61" s="332"/>
      <c r="D61" s="332"/>
      <c r="E61" s="332"/>
      <c r="F61" s="332"/>
      <c r="G61" s="332"/>
      <c r="H61" s="332"/>
      <c r="I61" s="332"/>
      <c r="J61" s="332"/>
      <c r="K61" s="332"/>
      <c r="L61" s="332"/>
      <c r="M61" s="332"/>
      <c r="N61" s="332"/>
      <c r="O61" s="332"/>
      <c r="P61" s="513"/>
      <c r="Q61" s="513"/>
      <c r="R61" s="513"/>
      <c r="S61" s="513"/>
      <c r="T61" s="513"/>
      <c r="U61" s="513"/>
      <c r="X61" s="410">
        <f>'10'!B27</f>
        <v>87227038.030944973</v>
      </c>
      <c r="Y61" s="410">
        <f>'10'!D27</f>
        <v>90062633.934514999</v>
      </c>
      <c r="Z61" s="410">
        <f>'10'!F27</f>
        <v>85843947.501818001</v>
      </c>
      <c r="AA61" s="410">
        <f>'10'!H27</f>
        <v>89756046.763226986</v>
      </c>
      <c r="AB61" s="410">
        <f>'10'!J27</f>
        <v>91444611.853479981</v>
      </c>
      <c r="AC61" s="410">
        <f>'10'!L27</f>
        <v>99396509.082479998</v>
      </c>
      <c r="AD61" s="410">
        <f>'10'!N27</f>
        <v>80317055.041875988</v>
      </c>
      <c r="AE61" s="410">
        <f>'10'!P27</f>
        <v>72846671.857463002</v>
      </c>
      <c r="AF61" s="410">
        <f>'10'!R27</f>
        <v>73056071.410025001</v>
      </c>
      <c r="AG61" s="410">
        <f>T27</f>
        <v>77869843.483169004</v>
      </c>
    </row>
    <row r="62" spans="1:33">
      <c r="A62" s="333"/>
      <c r="B62" s="334"/>
      <c r="C62" s="1806"/>
      <c r="D62" s="334"/>
      <c r="E62" s="1806"/>
      <c r="F62" s="334"/>
      <c r="G62" s="1806"/>
      <c r="H62" s="334"/>
      <c r="I62" s="1806"/>
      <c r="J62" s="334"/>
      <c r="K62" s="1806"/>
      <c r="L62" s="334"/>
      <c r="M62" s="1806"/>
      <c r="N62" s="334"/>
      <c r="O62" s="1806"/>
      <c r="P62" s="513"/>
      <c r="Q62" s="513"/>
      <c r="R62" s="513"/>
      <c r="S62" s="513"/>
      <c r="T62" s="513"/>
      <c r="U62" s="513"/>
    </row>
    <row r="63" spans="1:33">
      <c r="A63" s="335"/>
      <c r="B63" s="336"/>
      <c r="C63" s="1806"/>
      <c r="D63" s="336"/>
      <c r="E63" s="1806"/>
      <c r="F63" s="336"/>
      <c r="G63" s="1806"/>
      <c r="H63" s="336"/>
      <c r="I63" s="1806"/>
      <c r="J63" s="336"/>
      <c r="K63" s="1806"/>
      <c r="L63" s="336"/>
      <c r="M63" s="1806"/>
      <c r="N63" s="336"/>
      <c r="O63" s="1806"/>
      <c r="P63" s="513"/>
      <c r="Q63" s="513"/>
      <c r="R63" s="513"/>
      <c r="S63" s="513"/>
      <c r="T63" s="513"/>
      <c r="U63" s="513"/>
    </row>
    <row r="64" spans="1:33">
      <c r="A64" s="337"/>
      <c r="B64" s="325"/>
      <c r="C64" s="325"/>
      <c r="D64" s="325"/>
      <c r="E64" s="325"/>
      <c r="F64" s="325"/>
      <c r="G64" s="325"/>
      <c r="H64" s="325"/>
      <c r="I64" s="325"/>
      <c r="J64" s="325"/>
      <c r="K64" s="325"/>
      <c r="L64" s="325"/>
      <c r="M64" s="325"/>
      <c r="N64" s="325"/>
      <c r="O64" s="325"/>
      <c r="P64" s="513"/>
      <c r="Q64" s="513"/>
      <c r="R64" s="513"/>
      <c r="S64" s="513"/>
      <c r="T64" s="513"/>
      <c r="U64" s="513"/>
    </row>
    <row r="65" spans="1:16">
      <c r="A65" s="337"/>
      <c r="B65" s="325"/>
      <c r="C65" s="325"/>
      <c r="D65" s="325"/>
      <c r="E65" s="325"/>
      <c r="F65" s="325"/>
      <c r="G65" s="325"/>
      <c r="H65" s="325"/>
      <c r="I65" s="325"/>
      <c r="J65" s="325"/>
      <c r="K65" s="325"/>
      <c r="L65" s="325"/>
      <c r="M65" s="325"/>
      <c r="N65" s="325"/>
      <c r="O65" s="325"/>
      <c r="P65" s="513"/>
    </row>
    <row r="66" spans="1:16">
      <c r="B66" s="513"/>
      <c r="C66" s="513"/>
      <c r="D66" s="513"/>
      <c r="E66" s="513"/>
      <c r="F66" s="513"/>
      <c r="G66" s="513"/>
      <c r="H66" s="513"/>
      <c r="I66" s="513"/>
      <c r="J66" s="513"/>
      <c r="K66" s="513"/>
      <c r="L66" s="513"/>
      <c r="M66" s="513"/>
      <c r="N66" s="513"/>
      <c r="O66" s="513"/>
      <c r="P66" s="513"/>
    </row>
    <row r="68" spans="1:16">
      <c r="A68" s="1814"/>
      <c r="B68" s="1815"/>
      <c r="C68" s="1815"/>
      <c r="D68" s="1815"/>
      <c r="E68" s="1815"/>
      <c r="F68" s="1815"/>
      <c r="G68" s="1815"/>
      <c r="H68" s="1815"/>
      <c r="I68" s="1815"/>
      <c r="J68" s="1815"/>
      <c r="K68" s="1815"/>
      <c r="L68" s="1815"/>
      <c r="M68" s="1815"/>
      <c r="N68" s="1815"/>
      <c r="O68" s="1815"/>
      <c r="P68" s="1815"/>
    </row>
    <row r="69" spans="1:16">
      <c r="A69" s="1814"/>
      <c r="B69" s="1815"/>
      <c r="C69" s="1815"/>
      <c r="D69" s="1815"/>
      <c r="E69" s="1815"/>
      <c r="F69" s="1815"/>
      <c r="G69" s="1815"/>
      <c r="H69" s="1815"/>
      <c r="I69" s="1815"/>
      <c r="J69" s="1815"/>
      <c r="K69" s="1815"/>
      <c r="L69" s="1815"/>
      <c r="M69" s="1815"/>
      <c r="N69" s="1815"/>
      <c r="O69" s="1815"/>
      <c r="P69" s="1815"/>
    </row>
  </sheetData>
  <mergeCells count="32">
    <mergeCell ref="A53:J53"/>
    <mergeCell ref="A3:A5"/>
    <mergeCell ref="A1:U1"/>
    <mergeCell ref="A68:A69"/>
    <mergeCell ref="B68:P69"/>
    <mergeCell ref="A51:P51"/>
    <mergeCell ref="I54:P54"/>
    <mergeCell ref="C62:C63"/>
    <mergeCell ref="E62:E63"/>
    <mergeCell ref="G62:G63"/>
    <mergeCell ref="I62:I63"/>
    <mergeCell ref="C37:C38"/>
    <mergeCell ref="E37:E38"/>
    <mergeCell ref="G37:G38"/>
    <mergeCell ref="I37:I38"/>
    <mergeCell ref="A36:J36"/>
    <mergeCell ref="K62:K63"/>
    <mergeCell ref="M62:M63"/>
    <mergeCell ref="O62:O63"/>
    <mergeCell ref="M37:M38"/>
    <mergeCell ref="O37:O38"/>
    <mergeCell ref="L53:U53"/>
    <mergeCell ref="K37:K38"/>
    <mergeCell ref="B2:O2"/>
    <mergeCell ref="L36:U36"/>
    <mergeCell ref="T3:U3"/>
    <mergeCell ref="U4:U5"/>
    <mergeCell ref="A29:U29"/>
    <mergeCell ref="R3:S3"/>
    <mergeCell ref="S4:S5"/>
    <mergeCell ref="P3:Q3"/>
    <mergeCell ref="Q4:Q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5"/>
  <dimension ref="A1:AC123"/>
  <sheetViews>
    <sheetView showGridLines="0" zoomScaleNormal="100" zoomScaleSheetLayoutView="100" workbookViewId="0">
      <selection sqref="A1:K1"/>
    </sheetView>
  </sheetViews>
  <sheetFormatPr defaultColWidth="9.140625" defaultRowHeight="12.75"/>
  <cols>
    <col min="1" max="1" width="19.7109375" style="339" customWidth="1"/>
    <col min="2" max="2" width="3.85546875" style="6" customWidth="1"/>
    <col min="3" max="3" width="7.140625" style="6" bestFit="1" customWidth="1"/>
    <col min="4" max="6" width="8.7109375" style="6" customWidth="1"/>
    <col min="7" max="7" width="6.7109375" style="6" customWidth="1"/>
    <col min="8" max="8" width="8.140625" style="6" customWidth="1"/>
    <col min="9" max="10" width="8.7109375" style="6" customWidth="1"/>
    <col min="11" max="11" width="6.7109375" style="6" customWidth="1"/>
    <col min="12" max="12" width="9.140625" style="6"/>
    <col min="13" max="13" width="10.140625" style="6" bestFit="1" customWidth="1"/>
    <col min="14" max="14" width="11.140625" style="1513" customWidth="1"/>
    <col min="15" max="15" width="9.140625" style="1513"/>
    <col min="16" max="16" width="9.28515625" style="1513" bestFit="1" customWidth="1"/>
    <col min="17" max="17" width="9.85546875" style="1513" bestFit="1" customWidth="1"/>
    <col min="18" max="22" width="9.140625" style="1513"/>
    <col min="23" max="26" width="9.140625" style="6"/>
    <col min="27" max="29" width="9.140625" style="1365"/>
    <col min="30" max="16384" width="9.140625" style="6"/>
  </cols>
  <sheetData>
    <row r="1" spans="1:29" ht="20.25">
      <c r="A1" s="1820" t="s">
        <v>393</v>
      </c>
      <c r="B1" s="1820"/>
      <c r="C1" s="1820"/>
      <c r="D1" s="1820"/>
      <c r="E1" s="1820"/>
      <c r="F1" s="1820"/>
      <c r="G1" s="1820"/>
      <c r="H1" s="1820"/>
      <c r="I1" s="1820"/>
      <c r="J1" s="1820"/>
      <c r="K1" s="1820"/>
    </row>
    <row r="2" spans="1:29" ht="5.0999999999999996" customHeight="1">
      <c r="J2" s="1821"/>
      <c r="K2" s="1821"/>
    </row>
    <row r="3" spans="1:29" s="465" customFormat="1" ht="36" customHeight="1">
      <c r="A3" s="1746" t="s">
        <v>392</v>
      </c>
      <c r="B3" s="1746"/>
      <c r="C3" s="1746"/>
      <c r="D3" s="1746"/>
      <c r="E3" s="1746"/>
      <c r="F3" s="1746"/>
      <c r="G3" s="1746"/>
      <c r="H3" s="1746"/>
      <c r="I3" s="1746"/>
      <c r="J3" s="1746"/>
      <c r="K3" s="1746"/>
      <c r="L3" s="6"/>
      <c r="M3" s="6"/>
      <c r="N3" s="1513"/>
      <c r="O3" s="1513"/>
      <c r="P3" s="1513"/>
      <c r="Q3" s="1513"/>
      <c r="R3" s="1513"/>
      <c r="S3" s="1513"/>
      <c r="T3" s="1513"/>
      <c r="U3" s="1513"/>
      <c r="V3" s="1513"/>
      <c r="W3" s="6"/>
      <c r="X3" s="6"/>
      <c r="Y3" s="6"/>
      <c r="Z3" s="6"/>
      <c r="AA3" s="1365"/>
      <c r="AB3" s="1365"/>
      <c r="AC3" s="1365"/>
    </row>
    <row r="4" spans="1:29" ht="5.0999999999999996" customHeight="1">
      <c r="A4" s="489"/>
      <c r="B4" s="489"/>
      <c r="C4" s="524"/>
      <c r="D4" s="489"/>
      <c r="E4" s="489"/>
      <c r="F4" s="489"/>
      <c r="G4" s="489"/>
      <c r="H4" s="489"/>
      <c r="I4" s="489"/>
      <c r="J4" s="490"/>
      <c r="K4" s="490"/>
    </row>
    <row r="5" spans="1:29" ht="15.75" customHeight="1">
      <c r="A5" s="1756">
        <v>2025</v>
      </c>
      <c r="B5" s="1756"/>
      <c r="C5" s="1756"/>
      <c r="D5" s="1756"/>
      <c r="E5" s="1756"/>
      <c r="F5" s="1756"/>
      <c r="G5" s="1756"/>
      <c r="H5" s="1756"/>
      <c r="I5" s="1756"/>
      <c r="J5" s="1756"/>
      <c r="K5" s="1756"/>
    </row>
    <row r="6" spans="1:29" ht="13.5" customHeight="1">
      <c r="A6" s="840"/>
      <c r="B6" s="1762" t="s">
        <v>441</v>
      </c>
      <c r="C6" s="1762"/>
      <c r="D6" s="1623" t="s">
        <v>546</v>
      </c>
      <c r="E6" s="1320">
        <f>A5</f>
        <v>2025</v>
      </c>
      <c r="F6" s="1321"/>
      <c r="G6" s="1321"/>
      <c r="H6" s="1772" t="s">
        <v>442</v>
      </c>
      <c r="I6" s="1758">
        <f>E6-1</f>
        <v>2024</v>
      </c>
      <c r="J6" s="1759"/>
      <c r="K6" s="1759"/>
      <c r="AA6" s="6"/>
      <c r="AB6" s="6"/>
    </row>
    <row r="7" spans="1:29" ht="13.5" customHeight="1">
      <c r="A7" s="841"/>
      <c r="B7" s="1763"/>
      <c r="C7" s="1763"/>
      <c r="D7" s="1767"/>
      <c r="E7" s="1322"/>
      <c r="F7" s="1322"/>
      <c r="G7" s="1322"/>
      <c r="H7" s="1771"/>
      <c r="I7" s="1760"/>
      <c r="J7" s="1761"/>
      <c r="K7" s="1761"/>
      <c r="AA7" s="6"/>
      <c r="AB7" s="6"/>
    </row>
    <row r="8" spans="1:29" ht="13.5" customHeight="1">
      <c r="A8" s="841"/>
      <c r="B8" s="1763"/>
      <c r="C8" s="1763"/>
      <c r="D8" s="1767"/>
      <c r="E8" s="466"/>
      <c r="F8" s="466"/>
      <c r="G8" s="1771" t="s">
        <v>266</v>
      </c>
      <c r="H8" s="1771"/>
      <c r="I8" s="1770"/>
      <c r="J8" s="1771"/>
      <c r="K8" s="1771" t="s">
        <v>266</v>
      </c>
      <c r="AA8" s="6"/>
      <c r="AB8" s="6"/>
    </row>
    <row r="9" spans="1:29" ht="13.5" customHeight="1">
      <c r="A9" s="842"/>
      <c r="B9" s="1764"/>
      <c r="C9" s="1764"/>
      <c r="D9" s="1767"/>
      <c r="E9" s="574" t="s">
        <v>236</v>
      </c>
      <c r="F9" s="574" t="s">
        <v>142</v>
      </c>
      <c r="G9" s="1771"/>
      <c r="H9" s="1771"/>
      <c r="I9" s="1079" t="s">
        <v>236</v>
      </c>
      <c r="J9" s="574" t="s">
        <v>142</v>
      </c>
      <c r="K9" s="1771"/>
      <c r="AA9" s="6"/>
      <c r="AB9" s="6"/>
    </row>
    <row r="10" spans="1:29" ht="13.5" customHeight="1">
      <c r="A10" s="1818" t="s">
        <v>312</v>
      </c>
      <c r="B10" s="1818"/>
      <c r="C10" s="797"/>
      <c r="D10" s="785"/>
      <c r="E10" s="785"/>
      <c r="F10" s="785"/>
      <c r="G10" s="785"/>
      <c r="H10" s="785"/>
      <c r="I10" s="1042"/>
      <c r="J10" s="785"/>
      <c r="K10" s="785"/>
      <c r="AA10" s="6"/>
      <c r="AB10" s="6"/>
    </row>
    <row r="11" spans="1:29" ht="13.5" customHeight="1">
      <c r="A11" s="918"/>
      <c r="B11" s="918"/>
      <c r="C11" s="800" t="s">
        <v>68</v>
      </c>
      <c r="D11" s="788">
        <v>76</v>
      </c>
      <c r="E11" s="788">
        <v>94221.718575000006</v>
      </c>
      <c r="F11" s="788">
        <v>1035533.9745160001</v>
      </c>
      <c r="G11" s="654">
        <f>E11/E16</f>
        <v>0.36386088726989402</v>
      </c>
      <c r="H11" s="654">
        <f>(E11-I11)/I11</f>
        <v>0.33265874054927613</v>
      </c>
      <c r="I11" s="1043">
        <v>70702.060256000012</v>
      </c>
      <c r="J11" s="788">
        <v>771770.96444100002</v>
      </c>
      <c r="K11" s="654">
        <f>I11/$I$16</f>
        <v>0.31310182101482559</v>
      </c>
      <c r="L11" s="286"/>
      <c r="M11" s="286"/>
      <c r="AA11" s="6"/>
      <c r="AB11" s="6"/>
    </row>
    <row r="12" spans="1:29" ht="13.5" customHeight="1">
      <c r="A12" s="918"/>
      <c r="B12" s="918"/>
      <c r="C12" s="800" t="s">
        <v>60</v>
      </c>
      <c r="D12" s="788">
        <v>258</v>
      </c>
      <c r="E12" s="788">
        <v>34415.215967999997</v>
      </c>
      <c r="F12" s="788">
        <v>377743.55216399999</v>
      </c>
      <c r="G12" s="654">
        <f>E12/E16</f>
        <v>0.13290302073755719</v>
      </c>
      <c r="H12" s="654">
        <f>(E12-I12)/I12</f>
        <v>-0.11733221121890873</v>
      </c>
      <c r="I12" s="1043">
        <v>38989.998735000001</v>
      </c>
      <c r="J12" s="788">
        <v>425502.29938800004</v>
      </c>
      <c r="K12" s="654">
        <f>I12/$I$16</f>
        <v>0.17266596703252715</v>
      </c>
      <c r="L12" s="286"/>
      <c r="N12" s="1514"/>
      <c r="O12" s="1514"/>
      <c r="P12" s="1514"/>
      <c r="AA12" s="6"/>
      <c r="AB12" s="6"/>
    </row>
    <row r="13" spans="1:29" ht="13.5" customHeight="1">
      <c r="A13" s="919"/>
      <c r="B13" s="920"/>
      <c r="C13" s="800" t="s">
        <v>28</v>
      </c>
      <c r="D13" s="788">
        <v>9709</v>
      </c>
      <c r="E13" s="788">
        <v>49150.144813999999</v>
      </c>
      <c r="F13" s="788">
        <v>539096.11575699993</v>
      </c>
      <c r="G13" s="654">
        <f>E13/E16</f>
        <v>0.18980565810026478</v>
      </c>
      <c r="H13" s="654">
        <f>(E13-I13)/I13</f>
        <v>0.12970835649071843</v>
      </c>
      <c r="I13" s="1043">
        <v>43506.932149000007</v>
      </c>
      <c r="J13" s="788">
        <v>474419.74826499989</v>
      </c>
      <c r="K13" s="654">
        <f>I13/$I$16</f>
        <v>0.1926690627302384</v>
      </c>
      <c r="L13" s="286"/>
      <c r="N13" s="1514"/>
      <c r="O13" s="1514"/>
      <c r="P13" s="1514"/>
      <c r="AA13" s="6"/>
      <c r="AB13" s="6"/>
    </row>
    <row r="14" spans="1:29" ht="13.5" customHeight="1">
      <c r="A14" s="919"/>
      <c r="B14" s="920"/>
      <c r="C14" s="800" t="s">
        <v>8</v>
      </c>
      <c r="D14" s="788">
        <v>91529</v>
      </c>
      <c r="E14" s="788">
        <v>78001.052736999991</v>
      </c>
      <c r="F14" s="788">
        <v>855547.39911400015</v>
      </c>
      <c r="G14" s="654">
        <f>E14/E16</f>
        <v>0.30122070246764876</v>
      </c>
      <c r="H14" s="654">
        <f>(E14-I14)/I14</f>
        <v>0.1297310997684773</v>
      </c>
      <c r="I14" s="1043">
        <v>69043.910319000002</v>
      </c>
      <c r="J14" s="788">
        <v>752356.10357600008</v>
      </c>
      <c r="K14" s="654">
        <f>I14/$I$16</f>
        <v>0.3057587568536046</v>
      </c>
      <c r="L14" s="286"/>
      <c r="N14" s="1514"/>
      <c r="O14" s="1514"/>
      <c r="P14" s="1514"/>
      <c r="AA14" s="6"/>
      <c r="AB14" s="6"/>
    </row>
    <row r="15" spans="1:29" ht="13.5" customHeight="1">
      <c r="A15" s="919"/>
      <c r="B15" s="920"/>
      <c r="C15" s="800" t="s">
        <v>4</v>
      </c>
      <c r="D15" s="788">
        <v>18</v>
      </c>
      <c r="E15" s="788">
        <v>3161.7080000000005</v>
      </c>
      <c r="F15" s="788">
        <v>34758.118215999995</v>
      </c>
      <c r="G15" s="654">
        <f>E15/E16</f>
        <v>1.2209731424635311E-2</v>
      </c>
      <c r="H15" s="654">
        <f>(E15-I15)/I15</f>
        <v>-0.1140739354245397</v>
      </c>
      <c r="I15" s="1043">
        <v>3568.817</v>
      </c>
      <c r="J15" s="788">
        <v>38959.493918</v>
      </c>
      <c r="K15" s="654">
        <f>I15/$I$16</f>
        <v>1.5804392368804279E-2</v>
      </c>
      <c r="L15" s="286"/>
      <c r="AA15" s="6"/>
      <c r="AB15" s="6"/>
    </row>
    <row r="16" spans="1:29" ht="13.5" customHeight="1">
      <c r="A16" s="921"/>
      <c r="B16" s="843"/>
      <c r="C16" s="691" t="s">
        <v>137</v>
      </c>
      <c r="D16" s="836">
        <v>101590</v>
      </c>
      <c r="E16" s="836">
        <v>258949.84009399998</v>
      </c>
      <c r="F16" s="836">
        <v>2842679.1597669995</v>
      </c>
      <c r="G16" s="1516">
        <f>SUM(G11:G15)</f>
        <v>1</v>
      </c>
      <c r="H16" s="794">
        <f t="shared" ref="H16" si="0">(E16-I16)/I16</f>
        <v>0.14675111575760294</v>
      </c>
      <c r="I16" s="1044">
        <v>225811.71845900003</v>
      </c>
      <c r="J16" s="793">
        <v>2463008.609588</v>
      </c>
      <c r="K16" s="633">
        <f>SUM(K11:K15)</f>
        <v>1</v>
      </c>
      <c r="L16" s="286"/>
      <c r="M16" s="286"/>
      <c r="N16" s="1515" t="str">
        <f>A10</f>
        <v>Jihočeský kraj</v>
      </c>
      <c r="O16" s="1515">
        <f>D16</f>
        <v>101590</v>
      </c>
      <c r="P16" s="1515">
        <f t="shared" ref="P16" si="1">E16</f>
        <v>258949.84009399998</v>
      </c>
      <c r="Q16" s="1515">
        <f>F16</f>
        <v>2842679.1597669995</v>
      </c>
      <c r="R16" s="1515"/>
      <c r="S16" s="1515"/>
      <c r="T16" s="1515">
        <f>I16</f>
        <v>225811.71845900003</v>
      </c>
      <c r="U16" s="1515">
        <f t="shared" ref="U16" si="2">J16</f>
        <v>2463008.609588</v>
      </c>
      <c r="V16" s="1515"/>
      <c r="W16" s="296"/>
      <c r="X16" s="296"/>
      <c r="Y16" s="296"/>
      <c r="AA16" s="1445"/>
      <c r="AB16" s="6"/>
    </row>
    <row r="17" spans="1:28" ht="13.5" customHeight="1">
      <c r="A17" s="1818" t="s">
        <v>313</v>
      </c>
      <c r="B17" s="1818"/>
      <c r="C17" s="797"/>
      <c r="D17" s="839"/>
      <c r="E17" s="839"/>
      <c r="F17" s="839"/>
      <c r="G17" s="785"/>
      <c r="H17" s="785"/>
      <c r="I17" s="1080"/>
      <c r="J17" s="839"/>
      <c r="K17" s="785"/>
      <c r="L17" s="286"/>
      <c r="N17" s="1515" t="str">
        <f>A17</f>
        <v>Jihomoravský kraj</v>
      </c>
      <c r="O17" s="1324">
        <f>D23</f>
        <v>367082</v>
      </c>
      <c r="P17" s="1324">
        <f t="shared" ref="P17:Q17" si="3">E23</f>
        <v>872036.40000000014</v>
      </c>
      <c r="Q17" s="1324">
        <f t="shared" si="3"/>
        <v>9543397.2101099994</v>
      </c>
      <c r="T17" s="1324">
        <f>I23</f>
        <v>820006.68799999985</v>
      </c>
      <c r="U17" s="1324">
        <f t="shared" ref="U17" si="4">J23</f>
        <v>8941501.5868699979</v>
      </c>
      <c r="W17" s="291"/>
      <c r="Y17" s="286"/>
      <c r="AA17" s="1445"/>
      <c r="AB17" s="6"/>
    </row>
    <row r="18" spans="1:28" ht="13.5" customHeight="1">
      <c r="A18" s="918"/>
      <c r="B18" s="918"/>
      <c r="C18" s="800" t="s">
        <v>68</v>
      </c>
      <c r="D18" s="788">
        <v>170</v>
      </c>
      <c r="E18" s="788">
        <v>315135.08600000001</v>
      </c>
      <c r="F18" s="788">
        <v>3450548.5727500003</v>
      </c>
      <c r="G18" s="654">
        <f>E18/E23</f>
        <v>0.36137836218763342</v>
      </c>
      <c r="H18" s="654">
        <f>(E18-I18)/I18</f>
        <v>2.0485832598097008E-2</v>
      </c>
      <c r="I18" s="1043">
        <v>308808.87900000002</v>
      </c>
      <c r="J18" s="788">
        <v>3368388.4341400005</v>
      </c>
      <c r="K18" s="654">
        <f>I18/$I$23</f>
        <v>0.37659312237219228</v>
      </c>
      <c r="L18" s="286"/>
      <c r="M18" s="286"/>
      <c r="N18" s="1515" t="str">
        <f>A24</f>
        <v>Karlovarský kraj</v>
      </c>
      <c r="O18" s="1324">
        <f>D30</f>
        <v>80703</v>
      </c>
      <c r="P18" s="1324">
        <f t="shared" ref="P18:Q18" si="5">E30</f>
        <v>230039.9</v>
      </c>
      <c r="Q18" s="1324">
        <f t="shared" si="5"/>
        <v>2520365.96997</v>
      </c>
      <c r="T18" s="1324">
        <f>I30</f>
        <v>210410.3</v>
      </c>
      <c r="U18" s="1324">
        <f t="shared" ref="U18" si="6">J30</f>
        <v>2294941.85531</v>
      </c>
      <c r="W18" s="291"/>
      <c r="Y18" s="296"/>
      <c r="AA18" s="1445"/>
      <c r="AB18" s="6"/>
    </row>
    <row r="19" spans="1:28" ht="13.5" customHeight="1">
      <c r="A19" s="918"/>
      <c r="B19" s="918"/>
      <c r="C19" s="800" t="s">
        <v>60</v>
      </c>
      <c r="D19" s="788">
        <v>749</v>
      </c>
      <c r="E19" s="788">
        <v>96987.185999999987</v>
      </c>
      <c r="F19" s="788">
        <v>1061640.2722799999</v>
      </c>
      <c r="G19" s="654">
        <f>E19/E23</f>
        <v>0.11121919451986176</v>
      </c>
      <c r="H19" s="654">
        <f>(E19-I19)/I19</f>
        <v>8.8230179288066063E-2</v>
      </c>
      <c r="I19" s="1043">
        <v>89123.77900000001</v>
      </c>
      <c r="J19" s="788">
        <v>971927.11351999978</v>
      </c>
      <c r="K19" s="654">
        <f>I19/$I$23</f>
        <v>0.10868664890694163</v>
      </c>
      <c r="L19" s="293"/>
      <c r="M19" s="286"/>
      <c r="N19" s="1515" t="str">
        <f>A31</f>
        <v>Královéhradecký kraj</v>
      </c>
      <c r="O19" s="1515">
        <f>D37</f>
        <v>113207</v>
      </c>
      <c r="P19" s="1515">
        <f t="shared" ref="P19:Q19" si="7">E37</f>
        <v>299904.60000000003</v>
      </c>
      <c r="Q19" s="1515">
        <f t="shared" si="7"/>
        <v>3283811.5920299999</v>
      </c>
      <c r="T19" s="1515">
        <f>I37</f>
        <v>271985.2</v>
      </c>
      <c r="U19" s="1515">
        <f t="shared" ref="U19" si="8">J37</f>
        <v>2966083.6553099994</v>
      </c>
      <c r="W19" s="291"/>
      <c r="Y19" s="286"/>
      <c r="AA19" s="1445"/>
      <c r="AB19" s="6"/>
    </row>
    <row r="20" spans="1:28" ht="13.5" customHeight="1">
      <c r="A20" s="919"/>
      <c r="B20" s="920"/>
      <c r="C20" s="800" t="s">
        <v>28</v>
      </c>
      <c r="D20" s="788">
        <v>23529</v>
      </c>
      <c r="E20" s="788">
        <v>129362.18700000002</v>
      </c>
      <c r="F20" s="788">
        <v>1415079.4465799998</v>
      </c>
      <c r="G20" s="654">
        <f>E20/E23</f>
        <v>0.14834493950023186</v>
      </c>
      <c r="H20" s="654">
        <f>(E20-I20)/I20</f>
        <v>8.1163636347832857E-2</v>
      </c>
      <c r="I20" s="1043">
        <v>119650.88600000001</v>
      </c>
      <c r="J20" s="788">
        <v>1304280.62849</v>
      </c>
      <c r="K20" s="654">
        <f>I20/$I$23</f>
        <v>0.14591452454104867</v>
      </c>
      <c r="L20" s="286"/>
      <c r="M20" s="286"/>
      <c r="N20" s="1515" t="str">
        <f>A38</f>
        <v>Liberecký kraj</v>
      </c>
      <c r="O20" s="1515">
        <f>D44</f>
        <v>89387</v>
      </c>
      <c r="P20" s="1515">
        <f t="shared" ref="P20:Q20" si="9">E44</f>
        <v>273877.89800000004</v>
      </c>
      <c r="Q20" s="1515">
        <f t="shared" si="9"/>
        <v>2997774.5406800006</v>
      </c>
      <c r="T20" s="1515">
        <f>I44</f>
        <v>257928.61799999999</v>
      </c>
      <c r="U20" s="1515">
        <f t="shared" ref="U20" si="10">J44</f>
        <v>2812561.0633099996</v>
      </c>
      <c r="W20" s="291"/>
      <c r="Y20" s="296"/>
      <c r="AA20" s="1445"/>
      <c r="AB20" s="6"/>
    </row>
    <row r="21" spans="1:28" ht="13.5" customHeight="1">
      <c r="A21" s="919"/>
      <c r="B21" s="920"/>
      <c r="C21" s="800" t="s">
        <v>8</v>
      </c>
      <c r="D21" s="788">
        <v>342604</v>
      </c>
      <c r="E21" s="788">
        <v>317928.69999999995</v>
      </c>
      <c r="F21" s="788">
        <v>3477704.5999999996</v>
      </c>
      <c r="G21" s="654">
        <f>E21/E23</f>
        <v>0.3645819142411944</v>
      </c>
      <c r="H21" s="654">
        <f>(E21-I21)/I21</f>
        <v>9.9097949860905157E-2</v>
      </c>
      <c r="I21" s="1043">
        <v>289263.3</v>
      </c>
      <c r="J21" s="788">
        <v>3153289.3</v>
      </c>
      <c r="K21" s="654">
        <f>I21/$I$23</f>
        <v>0.3527572448287154</v>
      </c>
      <c r="L21" s="286"/>
      <c r="M21" s="286"/>
      <c r="N21" s="1515" t="str">
        <f>A45</f>
        <v>Moravskoslezský kraj</v>
      </c>
      <c r="O21" s="1324">
        <f>D51</f>
        <v>362417</v>
      </c>
      <c r="P21" s="1324">
        <f t="shared" ref="P21:Q21" si="11">E51</f>
        <v>817126.40899999999</v>
      </c>
      <c r="Q21" s="1324">
        <f t="shared" si="11"/>
        <v>8945198.6592629999</v>
      </c>
      <c r="T21" s="1324">
        <f>I51</f>
        <v>738278.17400000012</v>
      </c>
      <c r="U21" s="1324">
        <f t="shared" ref="U21" si="12">J51</f>
        <v>8049337.1786200004</v>
      </c>
      <c r="W21" s="291"/>
      <c r="AA21" s="1445"/>
      <c r="AB21" s="6"/>
    </row>
    <row r="22" spans="1:28" ht="13.5" customHeight="1">
      <c r="A22" s="919"/>
      <c r="B22" s="920"/>
      <c r="C22" s="800" t="s">
        <v>4</v>
      </c>
      <c r="D22" s="788">
        <v>30</v>
      </c>
      <c r="E22" s="788">
        <v>12623.240999999998</v>
      </c>
      <c r="F22" s="788">
        <v>138424.31849999996</v>
      </c>
      <c r="G22" s="654">
        <f>E22/E23</f>
        <v>1.4475589551078367E-2</v>
      </c>
      <c r="H22" s="654">
        <f>(E22-I22)/I22</f>
        <v>-4.0775787311764698E-2</v>
      </c>
      <c r="I22" s="1043">
        <v>13159.844000000001</v>
      </c>
      <c r="J22" s="788">
        <v>143616.11072</v>
      </c>
      <c r="K22" s="654">
        <f>I22/$I$23</f>
        <v>1.6048459351102273E-2</v>
      </c>
      <c r="L22" s="286"/>
      <c r="M22" s="286"/>
      <c r="N22" s="1515" t="str">
        <f>A52</f>
        <v xml:space="preserve">Olomoucký kraj </v>
      </c>
      <c r="O22" s="1324">
        <f>D58</f>
        <v>179423</v>
      </c>
      <c r="P22" s="1324">
        <f t="shared" ref="P22:Q22" si="13">E58</f>
        <v>454215.8</v>
      </c>
      <c r="Q22" s="1324">
        <f t="shared" si="13"/>
        <v>4973286.3962599998</v>
      </c>
      <c r="T22" s="1324">
        <f>I58</f>
        <v>396819.755</v>
      </c>
      <c r="U22" s="1324">
        <f t="shared" ref="U22" si="14">J58</f>
        <v>4327553.2714</v>
      </c>
      <c r="W22" s="291"/>
      <c r="AA22" s="1445"/>
      <c r="AB22" s="6"/>
    </row>
    <row r="23" spans="1:28" ht="13.5" customHeight="1">
      <c r="A23" s="921"/>
      <c r="B23" s="843"/>
      <c r="C23" s="691" t="s">
        <v>137</v>
      </c>
      <c r="D23" s="836">
        <v>367082</v>
      </c>
      <c r="E23" s="836">
        <v>872036.40000000014</v>
      </c>
      <c r="F23" s="836">
        <v>9543397.2101099994</v>
      </c>
      <c r="G23" s="1516">
        <f>SUM(G18:G22)</f>
        <v>0.99999999999999978</v>
      </c>
      <c r="H23" s="794">
        <f t="shared" ref="H23" si="15">(E23-I23)/I23</f>
        <v>6.3450350785432014E-2</v>
      </c>
      <c r="I23" s="1044">
        <v>820006.68799999985</v>
      </c>
      <c r="J23" s="793">
        <v>8941501.5868699979</v>
      </c>
      <c r="K23" s="633">
        <f>SUM(K18:K22)</f>
        <v>1.0000000000000002</v>
      </c>
      <c r="L23" s="286"/>
      <c r="M23" s="286"/>
      <c r="N23" s="1515" t="s">
        <v>319</v>
      </c>
      <c r="O23" s="1324">
        <f>D72</f>
        <v>131194</v>
      </c>
      <c r="P23" s="1324">
        <f t="shared" ref="P23:Q23" si="16">E72</f>
        <v>312061.72400000005</v>
      </c>
      <c r="Q23" s="1324">
        <f t="shared" si="16"/>
        <v>3416651.6785570001</v>
      </c>
      <c r="T23" s="1324">
        <f>I72</f>
        <v>289118.19999999995</v>
      </c>
      <c r="U23" s="1324">
        <f t="shared" ref="U23" si="17">J72</f>
        <v>3153059.8484200002</v>
      </c>
      <c r="AA23" s="1445"/>
      <c r="AB23" s="6"/>
    </row>
    <row r="24" spans="1:28" ht="13.5" customHeight="1">
      <c r="A24" s="1818" t="s">
        <v>314</v>
      </c>
      <c r="B24" s="1818"/>
      <c r="C24" s="797"/>
      <c r="D24" s="839"/>
      <c r="E24" s="839"/>
      <c r="F24" s="839"/>
      <c r="G24" s="785"/>
      <c r="H24" s="785"/>
      <c r="I24" s="1080"/>
      <c r="J24" s="839"/>
      <c r="K24" s="785"/>
      <c r="L24" s="286"/>
      <c r="M24" s="286"/>
      <c r="N24" s="1515" t="s">
        <v>320</v>
      </c>
      <c r="O24" s="1324">
        <f>D79</f>
        <v>153629</v>
      </c>
      <c r="P24" s="1324">
        <f t="shared" ref="P24:Q24" si="18">E79</f>
        <v>323955.73299999995</v>
      </c>
      <c r="Q24" s="1324">
        <f t="shared" si="18"/>
        <v>3546570.8994000005</v>
      </c>
      <c r="T24" s="1324">
        <f>I79</f>
        <v>310305.2</v>
      </c>
      <c r="U24" s="1324">
        <f t="shared" ref="U24" si="19">J79</f>
        <v>3384171.3268600004</v>
      </c>
      <c r="AA24" s="1445"/>
      <c r="AB24" s="6"/>
    </row>
    <row r="25" spans="1:28" ht="13.5" customHeight="1">
      <c r="A25" s="918"/>
      <c r="B25" s="918"/>
      <c r="C25" s="800" t="s">
        <v>68</v>
      </c>
      <c r="D25" s="788">
        <v>49</v>
      </c>
      <c r="E25" s="788">
        <v>133144.19700000001</v>
      </c>
      <c r="F25" s="788">
        <v>1460184.9838099999</v>
      </c>
      <c r="G25" s="654">
        <f>E25/E30</f>
        <v>0.57878740601087042</v>
      </c>
      <c r="H25" s="654">
        <f>(E25-I25)/I25</f>
        <v>0.10267164345642538</v>
      </c>
      <c r="I25" s="1043">
        <v>120746.913</v>
      </c>
      <c r="J25" s="788">
        <v>1317359.4454399999</v>
      </c>
      <c r="K25" s="654">
        <f>I25/$I$30</f>
        <v>0.57386407889727831</v>
      </c>
      <c r="L25" s="296"/>
      <c r="M25" s="296"/>
      <c r="N25" s="1515" t="s">
        <v>321</v>
      </c>
      <c r="O25" s="1324">
        <f>D86</f>
        <v>368966</v>
      </c>
      <c r="P25" s="1324">
        <f t="shared" ref="P25:Q25" si="20">E86</f>
        <v>652175.45005537802</v>
      </c>
      <c r="Q25" s="1324">
        <f t="shared" si="20"/>
        <v>7151495.9436455881</v>
      </c>
      <c r="S25" s="1515"/>
      <c r="T25" s="1324">
        <f>I86</f>
        <v>680868.97708142432</v>
      </c>
      <c r="U25" s="1324">
        <f t="shared" ref="U25" si="21">J86</f>
        <v>7429462.8766930271</v>
      </c>
      <c r="Y25" s="286"/>
      <c r="AA25" s="1445"/>
      <c r="AB25" s="6"/>
    </row>
    <row r="26" spans="1:28" ht="13.5" customHeight="1">
      <c r="A26" s="918"/>
      <c r="B26" s="918"/>
      <c r="C26" s="800" t="s">
        <v>60</v>
      </c>
      <c r="D26" s="788">
        <v>152</v>
      </c>
      <c r="E26" s="788">
        <v>18854.257999999998</v>
      </c>
      <c r="F26" s="788">
        <v>206402.82811999999</v>
      </c>
      <c r="G26" s="654">
        <f>E26/E30</f>
        <v>8.1960816362726632E-2</v>
      </c>
      <c r="H26" s="654">
        <f>(E26-I26)/I26</f>
        <v>5.8739648735049672E-2</v>
      </c>
      <c r="I26" s="1043">
        <v>17808.21</v>
      </c>
      <c r="J26" s="788">
        <v>194222.67415000004</v>
      </c>
      <c r="K26" s="654">
        <f>I26/$I$30</f>
        <v>8.4635638084257281E-2</v>
      </c>
      <c r="L26" s="296"/>
      <c r="M26" s="296"/>
      <c r="N26" s="1515" t="s">
        <v>322</v>
      </c>
      <c r="O26" s="1515">
        <f>D93</f>
        <v>275133</v>
      </c>
      <c r="P26" s="1515">
        <f t="shared" ref="P26:Q26" si="22">E93</f>
        <v>955967.15545771294</v>
      </c>
      <c r="Q26" s="1515">
        <f t="shared" si="22"/>
        <v>10468905.185430409</v>
      </c>
      <c r="S26" s="1515"/>
      <c r="T26" s="1515">
        <f>I93</f>
        <v>894402.61700000009</v>
      </c>
      <c r="U26" s="1515">
        <f t="shared" ref="U26" si="23">J93</f>
        <v>9755726.6980220005</v>
      </c>
      <c r="Y26" s="296"/>
      <c r="AA26" s="1445"/>
      <c r="AB26" s="6"/>
    </row>
    <row r="27" spans="1:28" ht="13.5" customHeight="1">
      <c r="A27" s="919"/>
      <c r="B27" s="920"/>
      <c r="C27" s="800" t="s">
        <v>28</v>
      </c>
      <c r="D27" s="788">
        <v>5749</v>
      </c>
      <c r="E27" s="788">
        <v>32133.968000000001</v>
      </c>
      <c r="F27" s="788">
        <v>351508.28593999997</v>
      </c>
      <c r="G27" s="654">
        <f>E27/E30</f>
        <v>0.13968867140004843</v>
      </c>
      <c r="H27" s="654">
        <f>(E27-I27)/I27</f>
        <v>8.6534839682696429E-2</v>
      </c>
      <c r="I27" s="1043">
        <v>29574.724000000006</v>
      </c>
      <c r="J27" s="788">
        <v>322407.14747999999</v>
      </c>
      <c r="K27" s="654">
        <f>I27/$I$30</f>
        <v>0.14055739666736849</v>
      </c>
      <c r="L27" s="296"/>
      <c r="M27" s="296"/>
      <c r="N27" s="1515" t="s">
        <v>323</v>
      </c>
      <c r="O27" s="1324">
        <f>D100</f>
        <v>213266</v>
      </c>
      <c r="P27" s="1324">
        <f t="shared" ref="P27:Q27" si="24">E100</f>
        <v>1009526.3700000001</v>
      </c>
      <c r="Q27" s="1324">
        <f t="shared" si="24"/>
        <v>11060346.553410001</v>
      </c>
      <c r="S27" s="1515"/>
      <c r="T27" s="1324">
        <f>I100</f>
        <v>1003325.3189999999</v>
      </c>
      <c r="U27" s="1324">
        <f t="shared" ref="U27" si="25">J100</f>
        <v>10949968.292087998</v>
      </c>
      <c r="Y27" s="286"/>
      <c r="AA27" s="1445"/>
      <c r="AB27" s="6"/>
    </row>
    <row r="28" spans="1:28" ht="13.5" customHeight="1">
      <c r="A28" s="919"/>
      <c r="B28" s="920"/>
      <c r="C28" s="800" t="s">
        <v>8</v>
      </c>
      <c r="D28" s="788">
        <v>74742</v>
      </c>
      <c r="E28" s="788">
        <v>42065.299999999996</v>
      </c>
      <c r="F28" s="788">
        <v>460135.6</v>
      </c>
      <c r="G28" s="654">
        <f>E28/E30</f>
        <v>0.18286088630711453</v>
      </c>
      <c r="H28" s="654">
        <f>(E28-I28)/I28</f>
        <v>9.9099875889999231E-2</v>
      </c>
      <c r="I28" s="1043">
        <v>38272.5</v>
      </c>
      <c r="J28" s="788">
        <v>417212</v>
      </c>
      <c r="K28" s="654">
        <f>I28/$I$30</f>
        <v>0.18189461257362402</v>
      </c>
      <c r="L28" s="296"/>
      <c r="M28" s="296"/>
      <c r="N28" s="1515" t="s">
        <v>324</v>
      </c>
      <c r="O28" s="1324">
        <f>D107</f>
        <v>116249</v>
      </c>
      <c r="P28" s="1324">
        <f t="shared" ref="P28:Q28" si="26">E107</f>
        <v>278689.27790799999</v>
      </c>
      <c r="Q28" s="1324">
        <f t="shared" si="26"/>
        <v>3051752.4389249999</v>
      </c>
      <c r="S28" s="1515"/>
      <c r="T28" s="1324">
        <f>I107</f>
        <v>261137.13688200002</v>
      </c>
      <c r="U28" s="1324">
        <f t="shared" ref="U28" si="27">J107</f>
        <v>2847876.3938800003</v>
      </c>
      <c r="Y28" s="286"/>
      <c r="AA28" s="1445"/>
      <c r="AB28" s="6"/>
    </row>
    <row r="29" spans="1:28" ht="13.5" customHeight="1">
      <c r="A29" s="919"/>
      <c r="B29" s="920"/>
      <c r="C29" s="800" t="s">
        <v>4</v>
      </c>
      <c r="D29" s="788">
        <v>11</v>
      </c>
      <c r="E29" s="788">
        <v>3842.1769999999997</v>
      </c>
      <c r="F29" s="788">
        <v>42134.272099999995</v>
      </c>
      <c r="G29" s="654">
        <f>E29/E30</f>
        <v>1.6702219919240095E-2</v>
      </c>
      <c r="H29" s="654">
        <f>(E29-I29)/I29</f>
        <v>-4.1361762475757541E-2</v>
      </c>
      <c r="I29" s="1043">
        <v>4007.9529999999995</v>
      </c>
      <c r="J29" s="788">
        <v>43740.588239999997</v>
      </c>
      <c r="K29" s="654">
        <f>I29/$I$30</f>
        <v>1.9048273777471918E-2</v>
      </c>
      <c r="N29" s="1515" t="s">
        <v>325</v>
      </c>
      <c r="O29" s="1324">
        <f>D114</f>
        <v>150154</v>
      </c>
      <c r="P29" s="1324">
        <f t="shared" ref="P29:Q29" si="28">E114</f>
        <v>364753.29999999993</v>
      </c>
      <c r="Q29" s="1324">
        <f t="shared" si="28"/>
        <v>3992633.3013499998</v>
      </c>
      <c r="T29" s="1324">
        <f>I114</f>
        <v>329572.09999999998</v>
      </c>
      <c r="U29" s="1324">
        <f t="shared" ref="U29" si="29">J114</f>
        <v>3593991.4280199995</v>
      </c>
      <c r="Y29" s="286"/>
      <c r="AA29" s="1445"/>
      <c r="AB29" s="6"/>
    </row>
    <row r="30" spans="1:28" ht="13.5" customHeight="1">
      <c r="A30" s="921"/>
      <c r="B30" s="843"/>
      <c r="C30" s="691" t="s">
        <v>137</v>
      </c>
      <c r="D30" s="836">
        <v>80703</v>
      </c>
      <c r="E30" s="836">
        <v>230039.9</v>
      </c>
      <c r="F30" s="836">
        <v>2520365.96997</v>
      </c>
      <c r="G30" s="1516">
        <f>SUM(G25:G29)</f>
        <v>1</v>
      </c>
      <c r="H30" s="794">
        <f t="shared" ref="H30" si="30">(E30-I30)/I30</f>
        <v>9.3292010894903937E-2</v>
      </c>
      <c r="I30" s="1044">
        <v>210410.3</v>
      </c>
      <c r="J30" s="793">
        <v>2294941.85531</v>
      </c>
      <c r="K30" s="633">
        <f>SUM(K25:K29)</f>
        <v>1.0000000000000002</v>
      </c>
      <c r="M30" s="286"/>
      <c r="N30" s="1515"/>
      <c r="O30" s="1324">
        <f>SUM(O16:O29)</f>
        <v>2702400</v>
      </c>
      <c r="P30" s="1324">
        <f>SUM(P16:P29)</f>
        <v>7103279.8575150901</v>
      </c>
      <c r="Q30" s="1324">
        <f>SUM(Q16:Q29)</f>
        <v>77794869.528797999</v>
      </c>
      <c r="S30" s="1324"/>
      <c r="T30" s="1324">
        <f>SUM(T16:T29)</f>
        <v>6689970.0034224242</v>
      </c>
      <c r="U30" s="1324">
        <f>SUM(U16:U29)</f>
        <v>72969244.084391013</v>
      </c>
      <c r="AA30" s="6"/>
      <c r="AB30" s="6"/>
    </row>
    <row r="31" spans="1:28" ht="13.5" customHeight="1">
      <c r="A31" s="1819" t="s">
        <v>315</v>
      </c>
      <c r="B31" s="1819"/>
      <c r="C31" s="786"/>
      <c r="D31" s="837"/>
      <c r="E31" s="837"/>
      <c r="F31" s="837"/>
      <c r="G31" s="838"/>
      <c r="H31" s="838"/>
      <c r="I31" s="1081"/>
      <c r="J31" s="837"/>
      <c r="K31" s="838"/>
      <c r="N31" s="1515" t="s">
        <v>513</v>
      </c>
      <c r="O31" s="1514"/>
      <c r="P31" s="1324">
        <f>'9.1'!E16</f>
        <v>104309.73071242201</v>
      </c>
      <c r="Q31" s="1324">
        <f>'9.1'!F16</f>
        <v>1141055.204689</v>
      </c>
      <c r="S31" s="1514"/>
      <c r="T31" s="1324">
        <f>'9.1'!I16</f>
        <v>76687.219860941987</v>
      </c>
      <c r="U31" s="1324">
        <f>'9.1'!J16</f>
        <v>839081.28217244218</v>
      </c>
      <c r="AA31" s="6"/>
      <c r="AB31" s="6"/>
    </row>
    <row r="32" spans="1:28" ht="13.5" customHeight="1">
      <c r="A32" s="918"/>
      <c r="B32" s="918"/>
      <c r="C32" s="800" t="s">
        <v>68</v>
      </c>
      <c r="D32" s="788">
        <v>80</v>
      </c>
      <c r="E32" s="788">
        <v>133977.38099999999</v>
      </c>
      <c r="F32" s="788">
        <v>1468545.5906</v>
      </c>
      <c r="G32" s="654">
        <f>E32/E37</f>
        <v>0.44673333119932129</v>
      </c>
      <c r="H32" s="654">
        <f>(E32-I32)/I32</f>
        <v>0.15917668986637151</v>
      </c>
      <c r="I32" s="1043">
        <v>115579.77499999999</v>
      </c>
      <c r="J32" s="788">
        <v>1260904.49309</v>
      </c>
      <c r="K32" s="654">
        <f>I32/$I$37</f>
        <v>0.42494876559459849</v>
      </c>
      <c r="P32" s="1324">
        <f>SUM(P30:P31)</f>
        <v>7207589.5882275123</v>
      </c>
      <c r="Q32" s="1324">
        <f>SUM(Q30:Q31)</f>
        <v>78935924.733486995</v>
      </c>
      <c r="T32" s="1324">
        <f>SUM(T30:T31)</f>
        <v>6766657.2232833663</v>
      </c>
      <c r="U32" s="1324">
        <f>SUM(U30:U31)</f>
        <v>73808325.366563454</v>
      </c>
      <c r="AA32" s="6"/>
      <c r="AB32" s="6"/>
    </row>
    <row r="33" spans="1:28" ht="13.5" customHeight="1">
      <c r="A33" s="918"/>
      <c r="B33" s="918"/>
      <c r="C33" s="800" t="s">
        <v>60</v>
      </c>
      <c r="D33" s="788">
        <v>225</v>
      </c>
      <c r="E33" s="788">
        <v>25530.289999999997</v>
      </c>
      <c r="F33" s="788">
        <v>279467.73444999999</v>
      </c>
      <c r="G33" s="654">
        <f>E33/E37</f>
        <v>8.5128037382554297E-2</v>
      </c>
      <c r="H33" s="654">
        <f>(E33-I33)/I33</f>
        <v>-7.9993594262396481E-2</v>
      </c>
      <c r="I33" s="1043">
        <v>27750.121999999999</v>
      </c>
      <c r="J33" s="788">
        <v>302661.33746999997</v>
      </c>
      <c r="K33" s="654">
        <f>I33/$I$37</f>
        <v>0.10202805887967432</v>
      </c>
      <c r="AA33" s="6"/>
      <c r="AB33" s="6"/>
    </row>
    <row r="34" spans="1:28" ht="13.5" customHeight="1">
      <c r="A34" s="919"/>
      <c r="B34" s="920"/>
      <c r="C34" s="800" t="s">
        <v>28</v>
      </c>
      <c r="D34" s="788">
        <v>9698</v>
      </c>
      <c r="E34" s="788">
        <v>51012.883000000002</v>
      </c>
      <c r="F34" s="788">
        <v>558014.65697999997</v>
      </c>
      <c r="G34" s="654">
        <f>E34/E37</f>
        <v>0.1700970341902058</v>
      </c>
      <c r="H34" s="654">
        <f>(E34-I34)/I34</f>
        <v>8.2807990998237352E-2</v>
      </c>
      <c r="I34" s="1043">
        <v>47111.660999999993</v>
      </c>
      <c r="J34" s="788">
        <v>513584.56219000003</v>
      </c>
      <c r="K34" s="654">
        <f>I34/$I$37</f>
        <v>0.17321406091213784</v>
      </c>
      <c r="AA34" s="6"/>
      <c r="AB34" s="6"/>
    </row>
    <row r="35" spans="1:28" ht="13.5" customHeight="1">
      <c r="A35" s="919"/>
      <c r="B35" s="920"/>
      <c r="C35" s="800" t="s">
        <v>8</v>
      </c>
      <c r="D35" s="788">
        <v>103190</v>
      </c>
      <c r="E35" s="788">
        <v>88010.7</v>
      </c>
      <c r="F35" s="788">
        <v>962717</v>
      </c>
      <c r="G35" s="654">
        <f>E35/E37</f>
        <v>0.29346232101808373</v>
      </c>
      <c r="H35" s="654">
        <f>(E35-I35)/I35</f>
        <v>9.9097850276114799E-2</v>
      </c>
      <c r="I35" s="1043">
        <v>80075.399999999994</v>
      </c>
      <c r="J35" s="788">
        <v>872910.7</v>
      </c>
      <c r="K35" s="654">
        <f>I35/$I$37</f>
        <v>0.29441087235628993</v>
      </c>
      <c r="AA35" s="6"/>
      <c r="AB35" s="6"/>
    </row>
    <row r="36" spans="1:28" ht="13.5" customHeight="1">
      <c r="A36" s="919"/>
      <c r="B36" s="920"/>
      <c r="C36" s="800" t="s">
        <v>4</v>
      </c>
      <c r="D36" s="788">
        <v>14</v>
      </c>
      <c r="E36" s="788">
        <v>1373.346</v>
      </c>
      <c r="F36" s="788">
        <v>15066.609999999999</v>
      </c>
      <c r="G36" s="654">
        <f>E36/E37</f>
        <v>4.579276209834727E-3</v>
      </c>
      <c r="H36" s="654">
        <f>(E36-I36)/I36</f>
        <v>-6.4632397111647921E-2</v>
      </c>
      <c r="I36" s="1043">
        <v>1468.2420000000002</v>
      </c>
      <c r="J36" s="788">
        <v>16022.562559999998</v>
      </c>
      <c r="K36" s="654">
        <f>I36/$I$37</f>
        <v>5.3982422572992949E-3</v>
      </c>
      <c r="AA36" s="6"/>
      <c r="AB36" s="6"/>
    </row>
    <row r="37" spans="1:28" ht="13.5" customHeight="1">
      <c r="A37" s="919"/>
      <c r="B37" s="920"/>
      <c r="C37" s="691" t="s">
        <v>137</v>
      </c>
      <c r="D37" s="836">
        <v>113207</v>
      </c>
      <c r="E37" s="836">
        <v>299904.60000000003</v>
      </c>
      <c r="F37" s="836">
        <v>3283811.5920299999</v>
      </c>
      <c r="G37" s="1516">
        <f>SUM(G32:G36)</f>
        <v>0.99999999999999989</v>
      </c>
      <c r="H37" s="794">
        <f t="shared" ref="H37" si="31">(E37-I37)/I37</f>
        <v>0.10265043833267407</v>
      </c>
      <c r="I37" s="1044">
        <v>271985.2</v>
      </c>
      <c r="J37" s="793">
        <v>2966083.6553099994</v>
      </c>
      <c r="K37" s="633">
        <f>SUM(K32:K36)</f>
        <v>1</v>
      </c>
      <c r="M37" s="286"/>
      <c r="N37" s="1514"/>
      <c r="AA37" s="6"/>
      <c r="AB37" s="6"/>
    </row>
    <row r="38" spans="1:28" ht="13.5" customHeight="1">
      <c r="A38" s="1818" t="s">
        <v>316</v>
      </c>
      <c r="B38" s="1818"/>
      <c r="C38" s="797"/>
      <c r="D38" s="839"/>
      <c r="E38" s="839"/>
      <c r="F38" s="839"/>
      <c r="G38" s="785"/>
      <c r="H38" s="785"/>
      <c r="I38" s="1080"/>
      <c r="J38" s="839"/>
      <c r="K38" s="785"/>
      <c r="AA38" s="6"/>
      <c r="AB38" s="6"/>
    </row>
    <row r="39" spans="1:28" ht="13.5" customHeight="1">
      <c r="A39" s="918"/>
      <c r="B39" s="918"/>
      <c r="C39" s="800" t="s">
        <v>68</v>
      </c>
      <c r="D39" s="788">
        <v>84</v>
      </c>
      <c r="E39" s="788">
        <v>115753.16499999999</v>
      </c>
      <c r="F39" s="788">
        <v>1267882.6964100001</v>
      </c>
      <c r="G39" s="654">
        <f>E39/E44</f>
        <v>0.42264514897072847</v>
      </c>
      <c r="H39" s="654">
        <f>(E39-I39)/I39</f>
        <v>3.6426433826321797E-2</v>
      </c>
      <c r="I39" s="1043">
        <v>111684.883</v>
      </c>
      <c r="J39" s="788">
        <v>1218238.2051500001</v>
      </c>
      <c r="K39" s="654">
        <f>I39/$I$44</f>
        <v>0.43300694535571083</v>
      </c>
    </row>
    <row r="40" spans="1:28" ht="13.5" customHeight="1">
      <c r="A40" s="918"/>
      <c r="B40" s="918"/>
      <c r="C40" s="800" t="s">
        <v>60</v>
      </c>
      <c r="D40" s="788">
        <v>246</v>
      </c>
      <c r="E40" s="788">
        <v>30832.009000000002</v>
      </c>
      <c r="F40" s="788">
        <v>337443.16979000001</v>
      </c>
      <c r="G40" s="654">
        <f>E40/E44</f>
        <v>0.11257574716744757</v>
      </c>
      <c r="H40" s="654">
        <f>(E40-I40)/I40</f>
        <v>3.7329972912749199E-2</v>
      </c>
      <c r="I40" s="1043">
        <v>29722.47</v>
      </c>
      <c r="J40" s="788">
        <v>324111.23373000004</v>
      </c>
      <c r="K40" s="654">
        <f>I40/$I$44</f>
        <v>0.11523525474013126</v>
      </c>
    </row>
    <row r="41" spans="1:28" ht="13.5" customHeight="1">
      <c r="A41" s="919"/>
      <c r="B41" s="920"/>
      <c r="C41" s="800" t="s">
        <v>28</v>
      </c>
      <c r="D41" s="788">
        <v>8650</v>
      </c>
      <c r="E41" s="788">
        <v>55656.409</v>
      </c>
      <c r="F41" s="788">
        <v>608762.98294999998</v>
      </c>
      <c r="G41" s="654">
        <f>E41/E44</f>
        <v>0.2032161390401791</v>
      </c>
      <c r="H41" s="654">
        <f>(E41-I41)/I41</f>
        <v>8.2776819657118444E-2</v>
      </c>
      <c r="I41" s="1043">
        <v>51401.552000000003</v>
      </c>
      <c r="J41" s="788">
        <v>560301.91128999984</v>
      </c>
      <c r="K41" s="654">
        <f>I41/$I$44</f>
        <v>0.19928595903227769</v>
      </c>
    </row>
    <row r="42" spans="1:28" ht="13.5" customHeight="1">
      <c r="A42" s="919"/>
      <c r="B42" s="920"/>
      <c r="C42" s="800" t="s">
        <v>8</v>
      </c>
      <c r="D42" s="788">
        <v>80399</v>
      </c>
      <c r="E42" s="788">
        <v>68797</v>
      </c>
      <c r="F42" s="788">
        <v>752544.40000000014</v>
      </c>
      <c r="G42" s="654">
        <f>E42/E44</f>
        <v>0.25119588145809413</v>
      </c>
      <c r="H42" s="654">
        <f>(E42-I42)/I42</f>
        <v>9.9100711091655871E-2</v>
      </c>
      <c r="I42" s="1043">
        <v>62593.9</v>
      </c>
      <c r="J42" s="788">
        <v>682343.6</v>
      </c>
      <c r="K42" s="654">
        <f>I42/$I$44</f>
        <v>0.24267915861899436</v>
      </c>
    </row>
    <row r="43" spans="1:28" ht="13.5" customHeight="1">
      <c r="A43" s="919"/>
      <c r="B43" s="920"/>
      <c r="C43" s="800" t="s">
        <v>4</v>
      </c>
      <c r="D43" s="788">
        <v>8</v>
      </c>
      <c r="E43" s="788">
        <v>2839.3149999999996</v>
      </c>
      <c r="F43" s="788">
        <v>31141.291529999999</v>
      </c>
      <c r="G43" s="654">
        <f>E43/E44</f>
        <v>1.0367083363550567E-2</v>
      </c>
      <c r="H43" s="654">
        <f>(E43-I43)/I43</f>
        <v>0.12411924398203647</v>
      </c>
      <c r="I43" s="1043">
        <v>2525.8130000000001</v>
      </c>
      <c r="J43" s="788">
        <v>27566.113140000005</v>
      </c>
      <c r="K43" s="654">
        <f>I43/$I$44</f>
        <v>9.7926822528859522E-3</v>
      </c>
    </row>
    <row r="44" spans="1:28" ht="13.5" customHeight="1">
      <c r="A44" s="921"/>
      <c r="B44" s="843"/>
      <c r="C44" s="691" t="s">
        <v>137</v>
      </c>
      <c r="D44" s="836">
        <v>89387</v>
      </c>
      <c r="E44" s="836">
        <v>273877.89800000004</v>
      </c>
      <c r="F44" s="836">
        <v>2997774.5406800006</v>
      </c>
      <c r="G44" s="1516">
        <f>SUM(G39:G43)</f>
        <v>0.99999999999999978</v>
      </c>
      <c r="H44" s="794">
        <f t="shared" ref="H44" si="32">(E44-I44)/I44</f>
        <v>6.1836023174443006E-2</v>
      </c>
      <c r="I44" s="1044">
        <v>257928.61799999999</v>
      </c>
      <c r="J44" s="793">
        <v>2812561.0633099996</v>
      </c>
      <c r="K44" s="633">
        <f>SUM(K39:K43)</f>
        <v>1</v>
      </c>
      <c r="M44" s="286"/>
      <c r="N44" s="1514"/>
    </row>
    <row r="45" spans="1:28" ht="13.5" customHeight="1">
      <c r="A45" s="1818" t="s">
        <v>317</v>
      </c>
      <c r="B45" s="1818"/>
      <c r="C45" s="797"/>
      <c r="D45" s="839"/>
      <c r="E45" s="839"/>
      <c r="F45" s="839"/>
      <c r="G45" s="785"/>
      <c r="H45" s="785"/>
      <c r="I45" s="1080"/>
      <c r="J45" s="839"/>
      <c r="K45" s="785"/>
    </row>
    <row r="46" spans="1:28" ht="13.5" customHeight="1">
      <c r="A46" s="918"/>
      <c r="B46" s="918"/>
      <c r="C46" s="800" t="s">
        <v>68</v>
      </c>
      <c r="D46" s="788">
        <v>185</v>
      </c>
      <c r="E46" s="788">
        <v>456741.26900000003</v>
      </c>
      <c r="F46" s="788">
        <v>5002113.4625430005</v>
      </c>
      <c r="G46" s="654">
        <f>E46/E51</f>
        <v>0.55896035664660548</v>
      </c>
      <c r="H46" s="654">
        <f>(E46-I46)/I46</f>
        <v>0.1073471957426627</v>
      </c>
      <c r="I46" s="1043">
        <v>412464.375</v>
      </c>
      <c r="J46" s="788">
        <v>4497624.1560500013</v>
      </c>
      <c r="K46" s="654">
        <f>I46/$I$51</f>
        <v>0.5586842324828093</v>
      </c>
    </row>
    <row r="47" spans="1:28" ht="13.5" customHeight="1">
      <c r="A47" s="918"/>
      <c r="B47" s="918"/>
      <c r="C47" s="800" t="s">
        <v>60</v>
      </c>
      <c r="D47" s="788">
        <v>403</v>
      </c>
      <c r="E47" s="788">
        <v>54957.788999999997</v>
      </c>
      <c r="F47" s="788">
        <v>601832.3097300001</v>
      </c>
      <c r="G47" s="654">
        <f>E47/E51</f>
        <v>6.7257389303152476E-2</v>
      </c>
      <c r="H47" s="654">
        <f>(E47-I47)/I47</f>
        <v>0.23979807713478521</v>
      </c>
      <c r="I47" s="1043">
        <v>44328.016000000003</v>
      </c>
      <c r="J47" s="788">
        <v>483279.13581000001</v>
      </c>
      <c r="K47" s="654">
        <f>I47/$I$51</f>
        <v>6.0042430564932282E-2</v>
      </c>
    </row>
    <row r="48" spans="1:28" ht="13.5" customHeight="1">
      <c r="A48" s="919"/>
      <c r="B48" s="920"/>
      <c r="C48" s="800" t="s">
        <v>28</v>
      </c>
      <c r="D48" s="788">
        <v>17932</v>
      </c>
      <c r="E48" s="788">
        <v>89770.759000000005</v>
      </c>
      <c r="F48" s="788">
        <v>981775.03245000017</v>
      </c>
      <c r="G48" s="654">
        <f>E48/E51</f>
        <v>0.10986153184041811</v>
      </c>
      <c r="H48" s="654">
        <f>(E48-I48)/I48</f>
        <v>8.1110935724614475E-2</v>
      </c>
      <c r="I48" s="1043">
        <v>83035.659</v>
      </c>
      <c r="J48" s="788">
        <v>904953.76345000009</v>
      </c>
      <c r="K48" s="654">
        <f>I48/$I$51</f>
        <v>0.11247204905179817</v>
      </c>
    </row>
    <row r="49" spans="1:14" ht="13.5" customHeight="1">
      <c r="A49" s="919"/>
      <c r="B49" s="920"/>
      <c r="C49" s="800" t="s">
        <v>8</v>
      </c>
      <c r="D49" s="788">
        <v>343862</v>
      </c>
      <c r="E49" s="788">
        <v>191632.48899999997</v>
      </c>
      <c r="F49" s="788">
        <v>2096138.3990000002</v>
      </c>
      <c r="G49" s="654">
        <f>E49/E51</f>
        <v>0.23452000435834644</v>
      </c>
      <c r="H49" s="654">
        <f>(E49-I49)/I49</f>
        <v>9.9157588070614436E-2</v>
      </c>
      <c r="I49" s="1043">
        <v>174344.87199999997</v>
      </c>
      <c r="J49" s="788">
        <v>1900504.0819999999</v>
      </c>
      <c r="K49" s="654">
        <f>I49/$I$51</f>
        <v>0.23615065180025213</v>
      </c>
    </row>
    <row r="50" spans="1:14" ht="13.5" customHeight="1">
      <c r="A50" s="919"/>
      <c r="B50" s="920"/>
      <c r="C50" s="800" t="s">
        <v>4</v>
      </c>
      <c r="D50" s="788">
        <v>35</v>
      </c>
      <c r="E50" s="788">
        <v>24024.102999999999</v>
      </c>
      <c r="F50" s="788">
        <v>263339.45554</v>
      </c>
      <c r="G50" s="654">
        <f>E50/E51</f>
        <v>2.9400717851477493E-2</v>
      </c>
      <c r="H50" s="654">
        <f>(E50-I50)/I50</f>
        <v>-3.3664447897081206E-3</v>
      </c>
      <c r="I50" s="1043">
        <v>24105.252</v>
      </c>
      <c r="J50" s="788">
        <v>262976.04131</v>
      </c>
      <c r="K50" s="654">
        <f>I50/$I$51</f>
        <v>3.2650636100207936E-2</v>
      </c>
    </row>
    <row r="51" spans="1:14" ht="13.5" customHeight="1">
      <c r="A51" s="921"/>
      <c r="B51" s="843"/>
      <c r="C51" s="691" t="s">
        <v>137</v>
      </c>
      <c r="D51" s="836">
        <v>362417</v>
      </c>
      <c r="E51" s="836">
        <v>817126.40899999999</v>
      </c>
      <c r="F51" s="836">
        <v>8945198.6592629999</v>
      </c>
      <c r="G51" s="1516">
        <f>SUM(G46:G50)</f>
        <v>1</v>
      </c>
      <c r="H51" s="794">
        <f t="shared" ref="H51" si="33">(E51-I51)/I51</f>
        <v>0.1068001706901332</v>
      </c>
      <c r="I51" s="1044">
        <v>738278.17400000012</v>
      </c>
      <c r="J51" s="793">
        <v>8049337.1786200004</v>
      </c>
      <c r="K51" s="633">
        <f>SUM(K46:K50)</f>
        <v>0.99999999999999978</v>
      </c>
      <c r="M51" s="286"/>
      <c r="N51" s="1514"/>
    </row>
    <row r="52" spans="1:14" ht="13.5" customHeight="1">
      <c r="A52" s="1818" t="s">
        <v>318</v>
      </c>
      <c r="B52" s="1818"/>
      <c r="C52" s="797"/>
      <c r="D52" s="839"/>
      <c r="E52" s="839"/>
      <c r="F52" s="839"/>
      <c r="G52" s="785"/>
      <c r="H52" s="785"/>
      <c r="I52" s="1080"/>
      <c r="J52" s="839"/>
      <c r="K52" s="785"/>
    </row>
    <row r="53" spans="1:14" ht="13.5" customHeight="1">
      <c r="A53" s="918"/>
      <c r="B53" s="918"/>
      <c r="C53" s="800" t="s">
        <v>68</v>
      </c>
      <c r="D53" s="788">
        <v>121</v>
      </c>
      <c r="E53" s="788">
        <v>217747.67800000001</v>
      </c>
      <c r="F53" s="788">
        <v>2386234.7895900002</v>
      </c>
      <c r="G53" s="654">
        <f>E53/E58</f>
        <v>0.4793925662647579</v>
      </c>
      <c r="H53" s="654">
        <f>(E53-I53)/I53</f>
        <v>0.21081353034796499</v>
      </c>
      <c r="I53" s="1043">
        <v>179835.848</v>
      </c>
      <c r="J53" s="788">
        <v>1962021.2955499999</v>
      </c>
      <c r="K53" s="654">
        <f>I53/$I$58</f>
        <v>0.45319278018303294</v>
      </c>
    </row>
    <row r="54" spans="1:14" ht="13.5" customHeight="1">
      <c r="A54" s="918"/>
      <c r="B54" s="918"/>
      <c r="C54" s="800" t="s">
        <v>60</v>
      </c>
      <c r="D54" s="788">
        <v>323</v>
      </c>
      <c r="E54" s="788">
        <v>38254.051999999996</v>
      </c>
      <c r="F54" s="788">
        <v>418703.42793000001</v>
      </c>
      <c r="G54" s="654">
        <f>E54/E58</f>
        <v>8.4219994108527263E-2</v>
      </c>
      <c r="H54" s="654">
        <f>(E54-I54)/I54</f>
        <v>8.4393441239981534E-2</v>
      </c>
      <c r="I54" s="1043">
        <v>35276.911999999997</v>
      </c>
      <c r="J54" s="788">
        <v>384681.95117000007</v>
      </c>
      <c r="K54" s="654">
        <f>I54/$I$58</f>
        <v>8.8899082153810607E-2</v>
      </c>
    </row>
    <row r="55" spans="1:14" ht="13.5" customHeight="1">
      <c r="A55" s="919"/>
      <c r="B55" s="920"/>
      <c r="C55" s="800" t="s">
        <v>28</v>
      </c>
      <c r="D55" s="788">
        <v>12902</v>
      </c>
      <c r="E55" s="788">
        <v>66457</v>
      </c>
      <c r="F55" s="788">
        <v>726965.8</v>
      </c>
      <c r="G55" s="654">
        <f>E55/E58</f>
        <v>0.14631151096020878</v>
      </c>
      <c r="H55" s="654">
        <f>(E55-I55)/I55</f>
        <v>8.1237094549308511E-2</v>
      </c>
      <c r="I55" s="1043">
        <v>61463.85500000001</v>
      </c>
      <c r="J55" s="788">
        <v>670007.527</v>
      </c>
      <c r="K55" s="654">
        <f>I55/$I$58</f>
        <v>0.1548911167489633</v>
      </c>
    </row>
    <row r="56" spans="1:14" ht="13.5" customHeight="1">
      <c r="A56" s="919"/>
      <c r="B56" s="920"/>
      <c r="C56" s="800" t="s">
        <v>8</v>
      </c>
      <c r="D56" s="788">
        <v>166062</v>
      </c>
      <c r="E56" s="788">
        <v>126863.79999999999</v>
      </c>
      <c r="F56" s="788">
        <v>1387715.9</v>
      </c>
      <c r="G56" s="654">
        <f>E56/E58</f>
        <v>0.27930292165089809</v>
      </c>
      <c r="H56" s="654">
        <f>(E56-I56)/I56</f>
        <v>9.9098724456423343E-2</v>
      </c>
      <c r="I56" s="1043">
        <v>115425.29999999999</v>
      </c>
      <c r="J56" s="788">
        <v>1258263.8</v>
      </c>
      <c r="K56" s="654">
        <f>I56/$I$58</f>
        <v>0.29087589149889975</v>
      </c>
    </row>
    <row r="57" spans="1:14" ht="13.5" customHeight="1">
      <c r="A57" s="919"/>
      <c r="B57" s="920"/>
      <c r="C57" s="800" t="s">
        <v>4</v>
      </c>
      <c r="D57" s="788">
        <v>15</v>
      </c>
      <c r="E57" s="788">
        <v>4893.2700000000004</v>
      </c>
      <c r="F57" s="788">
        <v>53666.478739999991</v>
      </c>
      <c r="G57" s="654">
        <f>E57/E58</f>
        <v>1.0773007015608E-2</v>
      </c>
      <c r="H57" s="654">
        <f>(E57-I57)/I57</f>
        <v>1.5656393736612317E-2</v>
      </c>
      <c r="I57" s="1043">
        <v>4817.84</v>
      </c>
      <c r="J57" s="788">
        <v>52578.69767999999</v>
      </c>
      <c r="K57" s="654">
        <f>I57/$I$58</f>
        <v>1.2141129415293349E-2</v>
      </c>
    </row>
    <row r="58" spans="1:14" ht="13.5" customHeight="1">
      <c r="A58" s="921"/>
      <c r="B58" s="843"/>
      <c r="C58" s="691" t="s">
        <v>137</v>
      </c>
      <c r="D58" s="836">
        <v>179423</v>
      </c>
      <c r="E58" s="836">
        <v>454215.8</v>
      </c>
      <c r="F58" s="836">
        <v>4973286.3962599998</v>
      </c>
      <c r="G58" s="1516">
        <f>SUM(G53:G57)</f>
        <v>1</v>
      </c>
      <c r="H58" s="794">
        <f t="shared" ref="H58" si="34">(E58-I58)/I58</f>
        <v>0.14464008980601276</v>
      </c>
      <c r="I58" s="1044">
        <v>396819.755</v>
      </c>
      <c r="J58" s="793">
        <v>4327553.2714</v>
      </c>
      <c r="K58" s="633">
        <f>SUM(K53:K57)</f>
        <v>1</v>
      </c>
      <c r="M58" s="286"/>
      <c r="N58" s="1514"/>
    </row>
    <row r="59" spans="1:14" ht="18" customHeight="1">
      <c r="A59" s="16"/>
      <c r="B59" s="294"/>
      <c r="C59" s="294"/>
      <c r="D59" s="294"/>
      <c r="E59" s="294"/>
      <c r="F59" s="294"/>
      <c r="G59" s="294"/>
      <c r="H59" s="294"/>
      <c r="I59" s="340"/>
      <c r="J59" s="340"/>
      <c r="K59" s="340"/>
    </row>
    <row r="60" spans="1:14" ht="15" customHeight="1">
      <c r="A60" s="341"/>
      <c r="B60" s="294"/>
      <c r="C60" s="294"/>
      <c r="D60" s="294"/>
      <c r="E60" s="294"/>
      <c r="F60" s="294"/>
      <c r="G60" s="294"/>
      <c r="H60" s="294"/>
      <c r="I60" s="294"/>
      <c r="J60" s="294"/>
      <c r="K60" s="294"/>
    </row>
    <row r="61" spans="1:14" ht="15.75" customHeight="1">
      <c r="A61" s="1823">
        <f>A5</f>
        <v>2025</v>
      </c>
      <c r="B61" s="1823"/>
      <c r="C61" s="1823"/>
      <c r="D61" s="1823"/>
      <c r="E61" s="1823"/>
      <c r="F61" s="1823"/>
      <c r="G61" s="1823"/>
      <c r="H61" s="1823"/>
      <c r="I61" s="1823"/>
      <c r="J61" s="1823"/>
      <c r="K61" s="1823"/>
    </row>
    <row r="62" spans="1:14" ht="13.5" customHeight="1">
      <c r="A62" s="782"/>
      <c r="B62" s="1825" t="s">
        <v>441</v>
      </c>
      <c r="C62" s="1825"/>
      <c r="D62" s="1623" t="s">
        <v>546</v>
      </c>
      <c r="E62" s="1320">
        <f>A61</f>
        <v>2025</v>
      </c>
      <c r="F62" s="1321"/>
      <c r="G62" s="1321"/>
      <c r="H62" s="1772" t="s">
        <v>442</v>
      </c>
      <c r="I62" s="1758">
        <f>E62-1</f>
        <v>2024</v>
      </c>
      <c r="J62" s="1759"/>
      <c r="K62" s="1759"/>
    </row>
    <row r="63" spans="1:14" ht="13.5" customHeight="1">
      <c r="A63" s="783"/>
      <c r="B63" s="1826"/>
      <c r="C63" s="1826"/>
      <c r="D63" s="1767"/>
      <c r="E63" s="1322"/>
      <c r="F63" s="1322"/>
      <c r="G63" s="1322"/>
      <c r="H63" s="1771"/>
      <c r="I63" s="1760"/>
      <c r="J63" s="1761"/>
      <c r="K63" s="1761"/>
    </row>
    <row r="64" spans="1:14" ht="13.5" customHeight="1">
      <c r="A64" s="783"/>
      <c r="B64" s="1826"/>
      <c r="C64" s="1826"/>
      <c r="D64" s="1767"/>
      <c r="E64" s="466"/>
      <c r="F64" s="466"/>
      <c r="G64" s="1771" t="s">
        <v>266</v>
      </c>
      <c r="H64" s="1771"/>
      <c r="I64" s="1770"/>
      <c r="J64" s="1771"/>
      <c r="K64" s="1771" t="s">
        <v>266</v>
      </c>
    </row>
    <row r="65" spans="1:11" ht="13.5" customHeight="1">
      <c r="A65" s="784"/>
      <c r="B65" s="1827"/>
      <c r="C65" s="1827"/>
      <c r="D65" s="1767"/>
      <c r="E65" s="572" t="s">
        <v>236</v>
      </c>
      <c r="F65" s="572" t="s">
        <v>142</v>
      </c>
      <c r="G65" s="1773"/>
      <c r="H65" s="1773"/>
      <c r="I65" s="1082" t="s">
        <v>236</v>
      </c>
      <c r="J65" s="572" t="s">
        <v>142</v>
      </c>
      <c r="K65" s="1773"/>
    </row>
    <row r="66" spans="1:11" ht="13.5" customHeight="1">
      <c r="A66" s="1822" t="s">
        <v>319</v>
      </c>
      <c r="B66" s="1822"/>
      <c r="C66" s="797"/>
      <c r="D66" s="785"/>
      <c r="E66" s="785"/>
      <c r="F66" s="785"/>
      <c r="G66" s="785"/>
      <c r="H66" s="785"/>
      <c r="I66" s="1042"/>
      <c r="J66" s="785"/>
      <c r="K66" s="785"/>
    </row>
    <row r="67" spans="1:11" ht="13.5" customHeight="1">
      <c r="A67" s="831"/>
      <c r="B67" s="831"/>
      <c r="C67" s="800" t="s">
        <v>68</v>
      </c>
      <c r="D67" s="788">
        <v>83</v>
      </c>
      <c r="E67" s="788">
        <v>120253.481</v>
      </c>
      <c r="F67" s="788">
        <v>1318062.1688870001</v>
      </c>
      <c r="G67" s="654">
        <f>E67/E72</f>
        <v>0.38535158832872429</v>
      </c>
      <c r="H67" s="654">
        <f t="shared" ref="H67:H72" si="35">(E67-I67)/I67</f>
        <v>6.9992315319645115E-2</v>
      </c>
      <c r="I67" s="1043">
        <v>112387.238</v>
      </c>
      <c r="J67" s="788">
        <v>1226293.6842400001</v>
      </c>
      <c r="K67" s="654">
        <f>I67/I72</f>
        <v>0.38872418962209926</v>
      </c>
    </row>
    <row r="68" spans="1:11" ht="13.5" customHeight="1">
      <c r="A68" s="831"/>
      <c r="B68" s="831"/>
      <c r="C68" s="800" t="s">
        <v>60</v>
      </c>
      <c r="D68" s="788">
        <v>246</v>
      </c>
      <c r="E68" s="788">
        <v>33810.289000000004</v>
      </c>
      <c r="F68" s="788">
        <v>370223.05641000002</v>
      </c>
      <c r="G68" s="654">
        <f>E68/E72</f>
        <v>0.10834487666933482</v>
      </c>
      <c r="H68" s="654">
        <f t="shared" si="35"/>
        <v>6.0309320412451621E-2</v>
      </c>
      <c r="I68" s="1043">
        <v>31887.194</v>
      </c>
      <c r="J68" s="788">
        <v>347756.23069</v>
      </c>
      <c r="K68" s="654">
        <f>I68/I72</f>
        <v>0.11029120269841194</v>
      </c>
    </row>
    <row r="69" spans="1:11" ht="13.5" customHeight="1">
      <c r="A69" s="832"/>
      <c r="B69" s="833"/>
      <c r="C69" s="800" t="s">
        <v>28</v>
      </c>
      <c r="D69" s="788">
        <v>11061</v>
      </c>
      <c r="E69" s="788">
        <v>54416.182999999997</v>
      </c>
      <c r="F69" s="788">
        <v>595252.69778999989</v>
      </c>
      <c r="G69" s="654">
        <f>E69/E72</f>
        <v>0.17437634549503414</v>
      </c>
      <c r="H69" s="654">
        <f t="shared" si="35"/>
        <v>8.3069300916306626E-2</v>
      </c>
      <c r="I69" s="1043">
        <v>50242.567999999999</v>
      </c>
      <c r="J69" s="788">
        <v>547719.36129000003</v>
      </c>
      <c r="K69" s="654">
        <f>I69/I72</f>
        <v>0.17377864139995339</v>
      </c>
    </row>
    <row r="70" spans="1:11" ht="13.5" customHeight="1">
      <c r="A70" s="832"/>
      <c r="B70" s="833"/>
      <c r="C70" s="800" t="s">
        <v>8</v>
      </c>
      <c r="D70" s="788">
        <v>119789</v>
      </c>
      <c r="E70" s="788">
        <v>101135.90000000001</v>
      </c>
      <c r="F70" s="788">
        <v>1106288.5</v>
      </c>
      <c r="G70" s="654">
        <f>E70/E72</f>
        <v>0.32408940995275665</v>
      </c>
      <c r="H70" s="654">
        <f t="shared" si="35"/>
        <v>9.9098971821542065E-2</v>
      </c>
      <c r="I70" s="1043">
        <v>92017.099999999991</v>
      </c>
      <c r="J70" s="788">
        <v>1003089.0999999999</v>
      </c>
      <c r="K70" s="654">
        <f>I70/I72</f>
        <v>0.31826809934483546</v>
      </c>
    </row>
    <row r="71" spans="1:11" ht="13.5" customHeight="1">
      <c r="A71" s="832"/>
      <c r="B71" s="833"/>
      <c r="C71" s="800" t="s">
        <v>4</v>
      </c>
      <c r="D71" s="788">
        <v>15</v>
      </c>
      <c r="E71" s="788">
        <v>2445.8710000000001</v>
      </c>
      <c r="F71" s="788">
        <v>26825.255469999996</v>
      </c>
      <c r="G71" s="654">
        <f>E71/E72</f>
        <v>7.837779554149998E-3</v>
      </c>
      <c r="H71" s="654">
        <f t="shared" si="35"/>
        <v>-5.3492124917766101E-2</v>
      </c>
      <c r="I71" s="1043">
        <v>2584.0999999999995</v>
      </c>
      <c r="J71" s="788">
        <v>28201.472200000004</v>
      </c>
      <c r="K71" s="654">
        <f>I71/I72</f>
        <v>8.937866934700063E-3</v>
      </c>
    </row>
    <row r="72" spans="1:11" ht="13.5" customHeight="1">
      <c r="A72" s="834"/>
      <c r="B72" s="835"/>
      <c r="C72" s="691" t="s">
        <v>137</v>
      </c>
      <c r="D72" s="836">
        <v>131194</v>
      </c>
      <c r="E72" s="836">
        <v>312061.72400000005</v>
      </c>
      <c r="F72" s="836">
        <v>3416651.6785570001</v>
      </c>
      <c r="G72" s="633">
        <f>SUM(G67:G71)</f>
        <v>0.99999999999999978</v>
      </c>
      <c r="H72" s="794">
        <f t="shared" si="35"/>
        <v>7.9356899703996828E-2</v>
      </c>
      <c r="I72" s="1044">
        <v>289118.19999999995</v>
      </c>
      <c r="J72" s="793">
        <v>3153059.8484200002</v>
      </c>
      <c r="K72" s="633">
        <f>SUM(K67:K71)</f>
        <v>1</v>
      </c>
    </row>
    <row r="73" spans="1:11" ht="13.5" customHeight="1">
      <c r="A73" s="1824" t="s">
        <v>320</v>
      </c>
      <c r="B73" s="1824"/>
      <c r="C73" s="786"/>
      <c r="D73" s="837"/>
      <c r="E73" s="837"/>
      <c r="F73" s="837"/>
      <c r="G73" s="838"/>
      <c r="H73" s="838"/>
      <c r="I73" s="1081"/>
      <c r="J73" s="837"/>
      <c r="K73" s="838"/>
    </row>
    <row r="74" spans="1:11" ht="13.5" customHeight="1">
      <c r="A74" s="831"/>
      <c r="B74" s="831"/>
      <c r="C74" s="800" t="s">
        <v>68</v>
      </c>
      <c r="D74" s="788">
        <v>84</v>
      </c>
      <c r="E74" s="788">
        <v>132508.28899999999</v>
      </c>
      <c r="F74" s="788">
        <v>1452191.68934</v>
      </c>
      <c r="G74" s="654">
        <f>E74/E79</f>
        <v>0.40903208525715462</v>
      </c>
      <c r="H74" s="654">
        <f t="shared" ref="H74:H79" si="36">(E74-I74)/I74</f>
        <v>-1.1015382891185725E-2</v>
      </c>
      <c r="I74" s="1043">
        <v>133984.17600000001</v>
      </c>
      <c r="J74" s="788">
        <v>1461915.1238199999</v>
      </c>
      <c r="K74" s="654">
        <f>I74/I79</f>
        <v>0.43178192308733465</v>
      </c>
    </row>
    <row r="75" spans="1:11" ht="13.5" customHeight="1">
      <c r="A75" s="831"/>
      <c r="B75" s="831"/>
      <c r="C75" s="800" t="s">
        <v>60</v>
      </c>
      <c r="D75" s="788">
        <v>304</v>
      </c>
      <c r="E75" s="788">
        <v>36517.693999999996</v>
      </c>
      <c r="F75" s="788">
        <v>399645.58955999993</v>
      </c>
      <c r="G75" s="654">
        <f>E75/E79</f>
        <v>0.11272433323475094</v>
      </c>
      <c r="H75" s="654">
        <f t="shared" si="36"/>
        <v>6.2919895516409724E-2</v>
      </c>
      <c r="I75" s="1043">
        <v>34356.017</v>
      </c>
      <c r="J75" s="788">
        <v>374639.37466999993</v>
      </c>
      <c r="K75" s="654">
        <f>I75/I79</f>
        <v>0.11071685875712041</v>
      </c>
    </row>
    <row r="76" spans="1:11" ht="13.5" customHeight="1">
      <c r="A76" s="832"/>
      <c r="B76" s="833"/>
      <c r="C76" s="800" t="s">
        <v>28</v>
      </c>
      <c r="D76" s="788">
        <v>11598</v>
      </c>
      <c r="E76" s="788">
        <v>59782.972999999998</v>
      </c>
      <c r="F76" s="788">
        <v>653916.06137999997</v>
      </c>
      <c r="G76" s="654">
        <f>E76/E79</f>
        <v>0.18454056190448714</v>
      </c>
      <c r="H76" s="654">
        <f t="shared" si="36"/>
        <v>8.5529811890924581E-2</v>
      </c>
      <c r="I76" s="1043">
        <v>55072.622000000003</v>
      </c>
      <c r="J76" s="788">
        <v>600372.96179000009</v>
      </c>
      <c r="K76" s="654">
        <f>I76/I79</f>
        <v>0.17747888852652163</v>
      </c>
    </row>
    <row r="77" spans="1:11" ht="13.5" customHeight="1">
      <c r="A77" s="832"/>
      <c r="B77" s="833"/>
      <c r="C77" s="800" t="s">
        <v>8</v>
      </c>
      <c r="D77" s="788">
        <v>141628</v>
      </c>
      <c r="E77" s="788">
        <v>93489.2</v>
      </c>
      <c r="F77" s="788">
        <v>1022643.3</v>
      </c>
      <c r="G77" s="654">
        <f>E77/E79</f>
        <v>0.28858634213459039</v>
      </c>
      <c r="H77" s="654">
        <f t="shared" si="36"/>
        <v>9.9097107923818442E-2</v>
      </c>
      <c r="I77" s="1043">
        <v>85060</v>
      </c>
      <c r="J77" s="788">
        <v>927246.60000000009</v>
      </c>
      <c r="K77" s="654">
        <f>I77/I79</f>
        <v>0.27411722394597315</v>
      </c>
    </row>
    <row r="78" spans="1:11" ht="13.5" customHeight="1">
      <c r="A78" s="832"/>
      <c r="B78" s="833"/>
      <c r="C78" s="800" t="s">
        <v>4</v>
      </c>
      <c r="D78" s="788">
        <v>15</v>
      </c>
      <c r="E78" s="788">
        <v>1657.5770000000002</v>
      </c>
      <c r="F78" s="788">
        <v>18174.259120000002</v>
      </c>
      <c r="G78" s="654">
        <f>E78/E79</f>
        <v>5.1166774690170414E-3</v>
      </c>
      <c r="H78" s="654">
        <f t="shared" si="36"/>
        <v>-9.5399165568371039E-2</v>
      </c>
      <c r="I78" s="1043">
        <v>1832.3849999999998</v>
      </c>
      <c r="J78" s="788">
        <v>19997.266580000003</v>
      </c>
      <c r="K78" s="654">
        <f>I78/I79</f>
        <v>5.905105683050106E-3</v>
      </c>
    </row>
    <row r="79" spans="1:11" ht="13.5" customHeight="1">
      <c r="A79" s="832"/>
      <c r="B79" s="833"/>
      <c r="C79" s="691" t="s">
        <v>137</v>
      </c>
      <c r="D79" s="836">
        <v>153629</v>
      </c>
      <c r="E79" s="836">
        <v>323955.73299999995</v>
      </c>
      <c r="F79" s="836">
        <v>3546570.8994000005</v>
      </c>
      <c r="G79" s="633">
        <f>SUM(G74:G78)</f>
        <v>1.0000000000000002</v>
      </c>
      <c r="H79" s="794">
        <f t="shared" si="36"/>
        <v>4.3990667897282856E-2</v>
      </c>
      <c r="I79" s="1044">
        <v>310305.2</v>
      </c>
      <c r="J79" s="793">
        <v>3384171.3268600004</v>
      </c>
      <c r="K79" s="633">
        <f>SUM(K74:K78)</f>
        <v>1</v>
      </c>
    </row>
    <row r="80" spans="1:11" ht="13.5" customHeight="1">
      <c r="A80" s="1822" t="s">
        <v>321</v>
      </c>
      <c r="B80" s="1822"/>
      <c r="C80" s="797"/>
      <c r="D80" s="839"/>
      <c r="E80" s="839"/>
      <c r="F80" s="839"/>
      <c r="G80" s="785"/>
      <c r="H80" s="785"/>
      <c r="I80" s="1080"/>
      <c r="J80" s="839"/>
      <c r="K80" s="785"/>
    </row>
    <row r="81" spans="1:16" ht="13.5" customHeight="1">
      <c r="A81" s="831"/>
      <c r="B81" s="831"/>
      <c r="C81" s="800" t="s">
        <v>68</v>
      </c>
      <c r="D81" s="788">
        <v>114</v>
      </c>
      <c r="E81" s="788">
        <v>130197.86115777999</v>
      </c>
      <c r="F81" s="788">
        <v>1428047.00664</v>
      </c>
      <c r="G81" s="654">
        <f>E81/E86</f>
        <v>0.19963624994888191</v>
      </c>
      <c r="H81" s="654">
        <f t="shared" ref="H81:H86" si="37">(E81-I81)/I81</f>
        <v>-0.13336625097556892</v>
      </c>
      <c r="I81" s="1043">
        <v>150234.00750818165</v>
      </c>
      <c r="J81" s="788">
        <v>1639313.3283600002</v>
      </c>
      <c r="K81" s="654">
        <f>I81/I86</f>
        <v>0.22065039319630411</v>
      </c>
    </row>
    <row r="82" spans="1:16" ht="13.5" customHeight="1">
      <c r="A82" s="831"/>
      <c r="B82" s="831"/>
      <c r="C82" s="800" t="s">
        <v>60</v>
      </c>
      <c r="D82" s="788">
        <v>1243</v>
      </c>
      <c r="E82" s="788">
        <v>128311.87806388197</v>
      </c>
      <c r="F82" s="788">
        <v>1406954.1288000001</v>
      </c>
      <c r="G82" s="654">
        <f>E82/E86</f>
        <v>0.19674441602023912</v>
      </c>
      <c r="H82" s="654">
        <f t="shared" si="37"/>
        <v>-5.6680823940211183E-3</v>
      </c>
      <c r="I82" s="1043">
        <v>129043.30615556863</v>
      </c>
      <c r="J82" s="788">
        <v>1408086.6967600002</v>
      </c>
      <c r="K82" s="654">
        <f>I82/I86</f>
        <v>0.18952736943415838</v>
      </c>
    </row>
    <row r="83" spans="1:16" ht="13.5" customHeight="1">
      <c r="A83" s="832"/>
      <c r="B83" s="833"/>
      <c r="C83" s="800" t="s">
        <v>28</v>
      </c>
      <c r="D83" s="788">
        <v>34983</v>
      </c>
      <c r="E83" s="788">
        <v>179620.54981568101</v>
      </c>
      <c r="F83" s="788">
        <v>1969352.9366395671</v>
      </c>
      <c r="G83" s="654">
        <f>E83/E86</f>
        <v>0.27541752729335173</v>
      </c>
      <c r="H83" s="654">
        <f t="shared" si="37"/>
        <v>4.6386667069393796E-2</v>
      </c>
      <c r="I83" s="1043">
        <v>171657.91142842325</v>
      </c>
      <c r="J83" s="788">
        <v>1873086.0877399999</v>
      </c>
      <c r="K83" s="654">
        <f>I83/I86</f>
        <v>0.25211592421825807</v>
      </c>
    </row>
    <row r="84" spans="1:16" ht="13.5" customHeight="1">
      <c r="A84" s="832"/>
      <c r="B84" s="833"/>
      <c r="C84" s="800" t="s">
        <v>8</v>
      </c>
      <c r="D84" s="788">
        <v>332595</v>
      </c>
      <c r="E84" s="788">
        <v>203554.05544087596</v>
      </c>
      <c r="F84" s="788">
        <v>2231965.8071360216</v>
      </c>
      <c r="G84" s="654">
        <f>E84/E86</f>
        <v>0.31211548276401946</v>
      </c>
      <c r="H84" s="654">
        <f t="shared" si="37"/>
        <v>-5.6821748554611737E-2</v>
      </c>
      <c r="I84" s="1043">
        <v>215817.16407151709</v>
      </c>
      <c r="J84" s="788">
        <v>2354940.2605630266</v>
      </c>
      <c r="K84" s="654">
        <f>I84/I86</f>
        <v>0.31697312013924783</v>
      </c>
    </row>
    <row r="85" spans="1:16" ht="13.5" customHeight="1">
      <c r="A85" s="832"/>
      <c r="B85" s="833"/>
      <c r="C85" s="800" t="s">
        <v>4</v>
      </c>
      <c r="D85" s="788">
        <v>31</v>
      </c>
      <c r="E85" s="788">
        <v>10491.105577159</v>
      </c>
      <c r="F85" s="788">
        <v>115176.06443</v>
      </c>
      <c r="G85" s="654">
        <f>E85/E86</f>
        <v>1.6086323973507698E-2</v>
      </c>
      <c r="H85" s="654">
        <f t="shared" si="37"/>
        <v>-0.25682426672101838</v>
      </c>
      <c r="I85" s="1043">
        <v>14116.587917733761</v>
      </c>
      <c r="J85" s="788">
        <v>154036.50327000002</v>
      </c>
      <c r="K85" s="654">
        <f>I85/I86</f>
        <v>2.0733193012031702E-2</v>
      </c>
      <c r="O85" s="1515"/>
      <c r="P85" s="1515"/>
    </row>
    <row r="86" spans="1:16" ht="13.5" customHeight="1">
      <c r="A86" s="834"/>
      <c r="B86" s="835"/>
      <c r="C86" s="691" t="s">
        <v>137</v>
      </c>
      <c r="D86" s="836">
        <v>368966</v>
      </c>
      <c r="E86" s="836">
        <v>652175.45005537802</v>
      </c>
      <c r="F86" s="836">
        <v>7151495.9436455881</v>
      </c>
      <c r="G86" s="633">
        <f>SUM(G81:G85)</f>
        <v>1</v>
      </c>
      <c r="H86" s="794">
        <f t="shared" si="37"/>
        <v>-4.2142509046369542E-2</v>
      </c>
      <c r="I86" s="1044">
        <v>680868.97708142432</v>
      </c>
      <c r="J86" s="793">
        <v>7429462.8766930271</v>
      </c>
      <c r="K86" s="633">
        <f>SUM(K81:K85)</f>
        <v>1.0000000000000002</v>
      </c>
      <c r="O86" s="1515"/>
      <c r="P86" s="1514"/>
    </row>
    <row r="87" spans="1:16" ht="13.5" customHeight="1">
      <c r="A87" s="1822" t="s">
        <v>322</v>
      </c>
      <c r="B87" s="1822"/>
      <c r="C87" s="797"/>
      <c r="D87" s="839"/>
      <c r="E87" s="839"/>
      <c r="F87" s="839"/>
      <c r="G87" s="785"/>
      <c r="H87" s="785"/>
      <c r="I87" s="1080"/>
      <c r="J87" s="839"/>
      <c r="K87" s="785"/>
      <c r="O87" s="1515"/>
      <c r="P87" s="1514"/>
    </row>
    <row r="88" spans="1:16" ht="13.5" customHeight="1">
      <c r="A88" s="831"/>
      <c r="B88" s="831"/>
      <c r="C88" s="800" t="s">
        <v>68</v>
      </c>
      <c r="D88" s="788">
        <v>186</v>
      </c>
      <c r="E88" s="788">
        <v>486875.73354225297</v>
      </c>
      <c r="F88" s="788">
        <v>5335260.5318659991</v>
      </c>
      <c r="G88" s="654">
        <f>E88/E93</f>
        <v>0.50930173778736043</v>
      </c>
      <c r="H88" s="654">
        <f t="shared" ref="H88:H93" si="38">(E88-I88)/I88</f>
        <v>-5.6139267688717021E-2</v>
      </c>
      <c r="I88" s="1043">
        <v>515834.29300000006</v>
      </c>
      <c r="J88" s="788">
        <v>5628607.0029219994</v>
      </c>
      <c r="K88" s="654">
        <f>I88/I93</f>
        <v>0.57673611771196331</v>
      </c>
      <c r="O88" s="1515"/>
      <c r="P88" s="1515"/>
    </row>
    <row r="89" spans="1:16" ht="13.5" customHeight="1">
      <c r="A89" s="831"/>
      <c r="B89" s="831"/>
      <c r="C89" s="800" t="s">
        <v>60</v>
      </c>
      <c r="D89" s="788">
        <v>657</v>
      </c>
      <c r="E89" s="788">
        <v>77252.887969582996</v>
      </c>
      <c r="F89" s="788">
        <v>845827.17300999991</v>
      </c>
      <c r="G89" s="654">
        <f>E89/E93</f>
        <v>8.081123658751084E-2</v>
      </c>
      <c r="H89" s="654">
        <f t="shared" si="38"/>
        <v>0.20146177469601767</v>
      </c>
      <c r="I89" s="1043">
        <v>64299.081000000006</v>
      </c>
      <c r="J89" s="788">
        <v>701160.14126000006</v>
      </c>
      <c r="K89" s="654">
        <f>I89/I93</f>
        <v>7.1890533164663137E-2</v>
      </c>
      <c r="O89" s="1515"/>
      <c r="P89" s="1515"/>
    </row>
    <row r="90" spans="1:16" ht="13.5" customHeight="1">
      <c r="A90" s="832"/>
      <c r="B90" s="833"/>
      <c r="C90" s="800" t="s">
        <v>28</v>
      </c>
      <c r="D90" s="788">
        <v>21027</v>
      </c>
      <c r="E90" s="788">
        <v>116707.39866707899</v>
      </c>
      <c r="F90" s="788">
        <v>1277003.020730431</v>
      </c>
      <c r="G90" s="654">
        <f>E90/E93</f>
        <v>0.12208306321068112</v>
      </c>
      <c r="H90" s="654">
        <f t="shared" si="38"/>
        <v>0.23649068501149687</v>
      </c>
      <c r="I90" s="1043">
        <v>94385.991000000009</v>
      </c>
      <c r="J90" s="788">
        <v>1028856.6893100002</v>
      </c>
      <c r="K90" s="654">
        <f>I90/I93</f>
        <v>0.10552964538116955</v>
      </c>
      <c r="O90" s="1515"/>
      <c r="P90" s="1514"/>
    </row>
    <row r="91" spans="1:16" ht="13.5" customHeight="1">
      <c r="A91" s="832"/>
      <c r="B91" s="833"/>
      <c r="C91" s="800" t="s">
        <v>8</v>
      </c>
      <c r="D91" s="788">
        <v>253219</v>
      </c>
      <c r="E91" s="788">
        <v>261359.91825491699</v>
      </c>
      <c r="F91" s="788">
        <v>2859758.7393139778</v>
      </c>
      <c r="G91" s="654">
        <f>E91/E93</f>
        <v>0.27339842876691617</v>
      </c>
      <c r="H91" s="654">
        <f t="shared" si="38"/>
        <v>0.24847997064579333</v>
      </c>
      <c r="I91" s="1043">
        <v>209342.5</v>
      </c>
      <c r="J91" s="788">
        <v>2282066.1</v>
      </c>
      <c r="K91" s="654">
        <f>I91/I93</f>
        <v>0.23405846094477603</v>
      </c>
      <c r="O91" s="1515"/>
      <c r="P91" s="1514"/>
    </row>
    <row r="92" spans="1:16" ht="13.5" customHeight="1">
      <c r="A92" s="832"/>
      <c r="B92" s="833"/>
      <c r="C92" s="800" t="s">
        <v>4</v>
      </c>
      <c r="D92" s="788">
        <v>44</v>
      </c>
      <c r="E92" s="788">
        <v>13771.217023881001</v>
      </c>
      <c r="F92" s="788">
        <v>151055.72051000001</v>
      </c>
      <c r="G92" s="654">
        <f>E92/E93</f>
        <v>1.4405533647531438E-2</v>
      </c>
      <c r="H92" s="654">
        <f t="shared" si="38"/>
        <v>0.306473866748881</v>
      </c>
      <c r="I92" s="1043">
        <v>10540.752</v>
      </c>
      <c r="J92" s="788">
        <v>115036.76453</v>
      </c>
      <c r="K92" s="654">
        <f>I92/I93</f>
        <v>1.1785242797427995E-2</v>
      </c>
    </row>
    <row r="93" spans="1:16" ht="13.5" customHeight="1">
      <c r="A93" s="834"/>
      <c r="B93" s="835"/>
      <c r="C93" s="691" t="s">
        <v>137</v>
      </c>
      <c r="D93" s="836">
        <v>275133</v>
      </c>
      <c r="E93" s="836">
        <v>955967.15545771294</v>
      </c>
      <c r="F93" s="836">
        <v>10468905.185430409</v>
      </c>
      <c r="G93" s="633">
        <f>SUM(G88:G92)</f>
        <v>0.99999999999999989</v>
      </c>
      <c r="H93" s="794">
        <f t="shared" si="38"/>
        <v>6.8833137658085422E-2</v>
      </c>
      <c r="I93" s="1044">
        <v>894402.61700000009</v>
      </c>
      <c r="J93" s="793">
        <v>9755726.6980220005</v>
      </c>
      <c r="K93" s="633">
        <f>SUM(K88:K92)</f>
        <v>0.99999999999999989</v>
      </c>
    </row>
    <row r="94" spans="1:16" ht="13.5" customHeight="1">
      <c r="A94" s="1822" t="s">
        <v>323</v>
      </c>
      <c r="B94" s="1822"/>
      <c r="C94" s="797"/>
      <c r="D94" s="839"/>
      <c r="E94" s="839"/>
      <c r="F94" s="839"/>
      <c r="G94" s="785"/>
      <c r="H94" s="785"/>
      <c r="I94" s="1080"/>
      <c r="J94" s="839"/>
      <c r="K94" s="785"/>
    </row>
    <row r="95" spans="1:16" ht="13.5" customHeight="1">
      <c r="A95" s="831"/>
      <c r="B95" s="831"/>
      <c r="C95" s="800" t="s">
        <v>68</v>
      </c>
      <c r="D95" s="788">
        <v>135</v>
      </c>
      <c r="E95" s="788">
        <v>792333.16399999987</v>
      </c>
      <c r="F95" s="788">
        <v>8684680.2798599992</v>
      </c>
      <c r="G95" s="654">
        <f>E95/E100</f>
        <v>0.78485633218278372</v>
      </c>
      <c r="H95" s="654">
        <f t="shared" ref="H95:H100" si="39">(E95-I95)/I95</f>
        <v>-1.3849854876960251E-2</v>
      </c>
      <c r="I95" s="1043">
        <v>803460.98199999984</v>
      </c>
      <c r="J95" s="788">
        <v>8771435.0493579991</v>
      </c>
      <c r="K95" s="654">
        <f>I95/I100</f>
        <v>0.80079807295284644</v>
      </c>
    </row>
    <row r="96" spans="1:16" ht="13.5" customHeight="1">
      <c r="A96" s="831"/>
      <c r="B96" s="831"/>
      <c r="C96" s="800" t="s">
        <v>60</v>
      </c>
      <c r="D96" s="788">
        <v>267</v>
      </c>
      <c r="E96" s="788">
        <v>34148.328999999998</v>
      </c>
      <c r="F96" s="788">
        <v>373803.99547999998</v>
      </c>
      <c r="G96" s="654">
        <f>E96/E100</f>
        <v>3.3826089159018198E-2</v>
      </c>
      <c r="H96" s="654">
        <f t="shared" si="39"/>
        <v>7.8384278352086348E-2</v>
      </c>
      <c r="I96" s="1043">
        <v>31666.196999999996</v>
      </c>
      <c r="J96" s="788">
        <v>345329.76095000003</v>
      </c>
      <c r="K96" s="654">
        <f>I96/I100</f>
        <v>3.1561245789711798E-2</v>
      </c>
    </row>
    <row r="97" spans="1:11" ht="13.5" customHeight="1">
      <c r="A97" s="832"/>
      <c r="B97" s="833"/>
      <c r="C97" s="800" t="s">
        <v>28</v>
      </c>
      <c r="D97" s="788">
        <v>12675</v>
      </c>
      <c r="E97" s="788">
        <v>60219.165000000001</v>
      </c>
      <c r="F97" s="788">
        <v>658380.33405999991</v>
      </c>
      <c r="G97" s="654">
        <f>E97/E100</f>
        <v>5.9650908375974365E-2</v>
      </c>
      <c r="H97" s="654">
        <f t="shared" si="39"/>
        <v>8.8004938765358559E-2</v>
      </c>
      <c r="I97" s="1043">
        <v>55348.245999999999</v>
      </c>
      <c r="J97" s="788">
        <v>603183.44267000002</v>
      </c>
      <c r="K97" s="654">
        <f>I97/I100</f>
        <v>5.5164805424390971E-2</v>
      </c>
    </row>
    <row r="98" spans="1:11" ht="13.5" customHeight="1">
      <c r="A98" s="832"/>
      <c r="B98" s="833"/>
      <c r="C98" s="800" t="s">
        <v>8</v>
      </c>
      <c r="D98" s="788">
        <v>200169</v>
      </c>
      <c r="E98" s="788">
        <v>118237.4</v>
      </c>
      <c r="F98" s="788">
        <v>1293354.8</v>
      </c>
      <c r="G98" s="654">
        <f>E98/E100</f>
        <v>0.1171216557721023</v>
      </c>
      <c r="H98" s="654">
        <f t="shared" si="39"/>
        <v>9.9098596629195845E-2</v>
      </c>
      <c r="I98" s="1043">
        <v>107576.69999999998</v>
      </c>
      <c r="J98" s="788">
        <v>1172705.1000000001</v>
      </c>
      <c r="K98" s="654">
        <f>I98/I100</f>
        <v>0.10722015876886287</v>
      </c>
    </row>
    <row r="99" spans="1:11" ht="13.5" customHeight="1">
      <c r="A99" s="832"/>
      <c r="B99" s="833"/>
      <c r="C99" s="800" t="s">
        <v>4</v>
      </c>
      <c r="D99" s="788">
        <v>20</v>
      </c>
      <c r="E99" s="788">
        <v>4588.3119999999999</v>
      </c>
      <c r="F99" s="788">
        <v>50127.144009999996</v>
      </c>
      <c r="G99" s="654">
        <f>E99/E100</f>
        <v>4.5450145101212161E-3</v>
      </c>
      <c r="H99" s="654">
        <f t="shared" si="39"/>
        <v>-0.12987991718112393</v>
      </c>
      <c r="I99" s="1043">
        <v>5273.1939999999995</v>
      </c>
      <c r="J99" s="788">
        <v>57314.939109999992</v>
      </c>
      <c r="K99" s="654">
        <f>I99/I100</f>
        <v>5.2557170641878322E-3</v>
      </c>
    </row>
    <row r="100" spans="1:11" ht="13.5" customHeight="1">
      <c r="A100" s="834"/>
      <c r="B100" s="835"/>
      <c r="C100" s="691" t="s">
        <v>137</v>
      </c>
      <c r="D100" s="836">
        <v>213266</v>
      </c>
      <c r="E100" s="836">
        <v>1009526.3700000001</v>
      </c>
      <c r="F100" s="836">
        <v>11060346.553410001</v>
      </c>
      <c r="G100" s="633">
        <f>SUM(G95:G99)</f>
        <v>0.99999999999999978</v>
      </c>
      <c r="H100" s="794">
        <f t="shared" si="39"/>
        <v>6.1804988696793879E-3</v>
      </c>
      <c r="I100" s="1044">
        <v>1003325.3189999999</v>
      </c>
      <c r="J100" s="793">
        <v>10949968.292087998</v>
      </c>
      <c r="K100" s="633">
        <f>SUM(K95:K99)</f>
        <v>0.99999999999999978</v>
      </c>
    </row>
    <row r="101" spans="1:11" ht="13.5" customHeight="1">
      <c r="A101" s="1824" t="s">
        <v>324</v>
      </c>
      <c r="B101" s="1824"/>
      <c r="C101" s="786"/>
      <c r="D101" s="837"/>
      <c r="E101" s="837"/>
      <c r="F101" s="837"/>
      <c r="G101" s="838"/>
      <c r="H101" s="838"/>
      <c r="I101" s="1081"/>
      <c r="J101" s="837"/>
      <c r="K101" s="838"/>
    </row>
    <row r="102" spans="1:11" ht="13.5" customHeight="1">
      <c r="A102" s="831"/>
      <c r="B102" s="831"/>
      <c r="C102" s="800" t="s">
        <v>68</v>
      </c>
      <c r="D102" s="788">
        <v>79</v>
      </c>
      <c r="E102" s="788">
        <v>96799.194355</v>
      </c>
      <c r="F102" s="788">
        <v>1061046.8435889999</v>
      </c>
      <c r="G102" s="654">
        <f>E102/E107</f>
        <v>0.34733734674555738</v>
      </c>
      <c r="H102" s="654">
        <f t="shared" ref="H102:H107" si="40">(E102-I102)/I102</f>
        <v>8.1906421283582248E-3</v>
      </c>
      <c r="I102" s="1043">
        <v>96012.787968999983</v>
      </c>
      <c r="J102" s="788">
        <v>1047556.0421130002</v>
      </c>
      <c r="K102" s="654">
        <f>I102/I107</f>
        <v>0.3676719026462531</v>
      </c>
    </row>
    <row r="103" spans="1:11" ht="13.5" customHeight="1">
      <c r="A103" s="831"/>
      <c r="B103" s="831"/>
      <c r="C103" s="800" t="s">
        <v>60</v>
      </c>
      <c r="D103" s="788">
        <v>297</v>
      </c>
      <c r="E103" s="788">
        <v>36597.358227000004</v>
      </c>
      <c r="F103" s="788">
        <v>400854.40154300001</v>
      </c>
      <c r="G103" s="654">
        <f>E103/E107</f>
        <v>0.13131957749404843</v>
      </c>
      <c r="H103" s="654">
        <f t="shared" si="40"/>
        <v>0.12946838248465731</v>
      </c>
      <c r="I103" s="1043">
        <v>32402.286592999997</v>
      </c>
      <c r="J103" s="788">
        <v>353407.35625499993</v>
      </c>
      <c r="K103" s="654">
        <f>I103/I107</f>
        <v>0.12408149595222687</v>
      </c>
    </row>
    <row r="104" spans="1:11" ht="13.5" customHeight="1">
      <c r="A104" s="832"/>
      <c r="B104" s="833"/>
      <c r="C104" s="800" t="s">
        <v>28</v>
      </c>
      <c r="D104" s="788">
        <v>10619</v>
      </c>
      <c r="E104" s="788">
        <v>55701.012540999996</v>
      </c>
      <c r="F104" s="788">
        <v>609533.11579399998</v>
      </c>
      <c r="G104" s="654">
        <f>E104/E107</f>
        <v>0.19986779885872694</v>
      </c>
      <c r="H104" s="654">
        <f t="shared" si="40"/>
        <v>8.8988811433655876E-2</v>
      </c>
      <c r="I104" s="1043">
        <v>51149.297362999998</v>
      </c>
      <c r="J104" s="788">
        <v>557627.52664000017</v>
      </c>
      <c r="K104" s="654">
        <f>I104/I107</f>
        <v>0.19587140294837813</v>
      </c>
    </row>
    <row r="105" spans="1:11" ht="13.5" customHeight="1">
      <c r="A105" s="832"/>
      <c r="B105" s="833"/>
      <c r="C105" s="800" t="s">
        <v>8</v>
      </c>
      <c r="D105" s="788">
        <v>105239</v>
      </c>
      <c r="E105" s="788">
        <v>87883.708784999995</v>
      </c>
      <c r="F105" s="788">
        <v>961571.72781700001</v>
      </c>
      <c r="G105" s="654">
        <f>E105/E107</f>
        <v>0.31534657323275955</v>
      </c>
      <c r="H105" s="654">
        <f t="shared" si="40"/>
        <v>0.10186574473408617</v>
      </c>
      <c r="I105" s="1043">
        <v>79758.998956999989</v>
      </c>
      <c r="J105" s="788">
        <v>869489.71541200008</v>
      </c>
      <c r="K105" s="654">
        <f>I105/I107</f>
        <v>0.30542955287527973</v>
      </c>
    </row>
    <row r="106" spans="1:11" ht="13.5" customHeight="1">
      <c r="A106" s="832"/>
      <c r="B106" s="833"/>
      <c r="C106" s="800" t="s">
        <v>4</v>
      </c>
      <c r="D106" s="788">
        <v>15</v>
      </c>
      <c r="E106" s="788">
        <v>1708.0039999999999</v>
      </c>
      <c r="F106" s="788">
        <v>18746.350181999998</v>
      </c>
      <c r="G106" s="654">
        <f>E106/E107</f>
        <v>6.1287036689077097E-3</v>
      </c>
      <c r="H106" s="654">
        <f t="shared" si="40"/>
        <v>-5.8310719243827573E-2</v>
      </c>
      <c r="I106" s="1043">
        <v>1813.7660000000001</v>
      </c>
      <c r="J106" s="788">
        <v>19795.75346</v>
      </c>
      <c r="K106" s="654">
        <f>I106/I107</f>
        <v>6.945645577861973E-3</v>
      </c>
    </row>
    <row r="107" spans="1:11" ht="13.5" customHeight="1">
      <c r="A107" s="832"/>
      <c r="B107" s="833"/>
      <c r="C107" s="691" t="s">
        <v>137</v>
      </c>
      <c r="D107" s="836">
        <v>116249</v>
      </c>
      <c r="E107" s="836">
        <v>278689.27790799999</v>
      </c>
      <c r="F107" s="836">
        <v>3051752.4389249999</v>
      </c>
      <c r="G107" s="633">
        <f>SUM(G102:G106)</f>
        <v>1</v>
      </c>
      <c r="H107" s="794">
        <f t="shared" si="40"/>
        <v>6.7214266172839487E-2</v>
      </c>
      <c r="I107" s="1044">
        <v>261137.13688200002</v>
      </c>
      <c r="J107" s="793">
        <v>2847876.3938800003</v>
      </c>
      <c r="K107" s="633">
        <f>SUM(K102:K106)</f>
        <v>0.99999999999999978</v>
      </c>
    </row>
    <row r="108" spans="1:11" ht="13.5" customHeight="1">
      <c r="A108" s="1822" t="s">
        <v>325</v>
      </c>
      <c r="B108" s="1822"/>
      <c r="C108" s="797"/>
      <c r="D108" s="839"/>
      <c r="E108" s="839"/>
      <c r="F108" s="839"/>
      <c r="G108" s="785"/>
      <c r="H108" s="785"/>
      <c r="I108" s="1080"/>
      <c r="J108" s="839"/>
      <c r="K108" s="785"/>
    </row>
    <row r="109" spans="1:11" ht="13.5" customHeight="1">
      <c r="A109" s="831"/>
      <c r="B109" s="831"/>
      <c r="C109" s="800" t="s">
        <v>68</v>
      </c>
      <c r="D109" s="788">
        <v>74</v>
      </c>
      <c r="E109" s="788">
        <v>148178.71799999999</v>
      </c>
      <c r="F109" s="788">
        <v>1623292.8242300001</v>
      </c>
      <c r="G109" s="654">
        <f>E109/E114</f>
        <v>0.40624366660973327</v>
      </c>
      <c r="H109" s="654">
        <f t="shared" ref="H109:H114" si="41">(E109-I109)/I109</f>
        <v>0.14181976498791052</v>
      </c>
      <c r="I109" s="1043">
        <v>129774.17500000002</v>
      </c>
      <c r="J109" s="788">
        <v>1415798.8932999996</v>
      </c>
      <c r="K109" s="654">
        <f>I109/I114</f>
        <v>0.39376565856151058</v>
      </c>
    </row>
    <row r="110" spans="1:11" ht="13.5" customHeight="1">
      <c r="A110" s="831"/>
      <c r="B110" s="831"/>
      <c r="C110" s="800" t="s">
        <v>60</v>
      </c>
      <c r="D110" s="788">
        <v>265</v>
      </c>
      <c r="E110" s="788">
        <v>27715.141</v>
      </c>
      <c r="F110" s="788">
        <v>303393.67069000006</v>
      </c>
      <c r="G110" s="654">
        <f>E110/E114</f>
        <v>7.5983249500415767E-2</v>
      </c>
      <c r="H110" s="654">
        <f t="shared" si="41"/>
        <v>3.2329843555985047E-2</v>
      </c>
      <c r="I110" s="1043">
        <v>26847.176000000003</v>
      </c>
      <c r="J110" s="788">
        <v>292784.69247999997</v>
      </c>
      <c r="K110" s="654">
        <f>I110/I114</f>
        <v>8.1460706170212852E-2</v>
      </c>
    </row>
    <row r="111" spans="1:11" ht="13.5" customHeight="1">
      <c r="A111" s="832"/>
      <c r="B111" s="833"/>
      <c r="C111" s="800" t="s">
        <v>28</v>
      </c>
      <c r="D111" s="788">
        <v>10579</v>
      </c>
      <c r="E111" s="788">
        <v>62366.130999999994</v>
      </c>
      <c r="F111" s="788">
        <v>682216.87709999993</v>
      </c>
      <c r="G111" s="654">
        <f>E111/E114</f>
        <v>0.17098167720483956</v>
      </c>
      <c r="H111" s="654">
        <f t="shared" si="41"/>
        <v>8.3014447669956387E-2</v>
      </c>
      <c r="I111" s="1043">
        <v>57585.687000000005</v>
      </c>
      <c r="J111" s="788">
        <v>627770.13423000008</v>
      </c>
      <c r="K111" s="654">
        <f>I111/I114</f>
        <v>0.17472864662997872</v>
      </c>
    </row>
    <row r="112" spans="1:11" ht="13.5" customHeight="1">
      <c r="A112" s="832"/>
      <c r="B112" s="833"/>
      <c r="C112" s="800" t="s">
        <v>8</v>
      </c>
      <c r="D112" s="788">
        <v>139225</v>
      </c>
      <c r="E112" s="788">
        <v>124080.79999999999</v>
      </c>
      <c r="F112" s="788">
        <v>1357274.1</v>
      </c>
      <c r="G112" s="654">
        <f>E112/E114</f>
        <v>0.34017731984878552</v>
      </c>
      <c r="H112" s="654">
        <f t="shared" si="41"/>
        <v>9.909799784398203E-2</v>
      </c>
      <c r="I112" s="1043">
        <v>112893.29999999997</v>
      </c>
      <c r="J112" s="788">
        <v>1230661.8</v>
      </c>
      <c r="K112" s="654">
        <f>I112/I114</f>
        <v>0.34254507587262389</v>
      </c>
    </row>
    <row r="113" spans="1:11" ht="13.5" customHeight="1">
      <c r="A113" s="832"/>
      <c r="B113" s="833"/>
      <c r="C113" s="800" t="s">
        <v>4</v>
      </c>
      <c r="D113" s="788">
        <v>11</v>
      </c>
      <c r="E113" s="788">
        <v>2412.5099999999998</v>
      </c>
      <c r="F113" s="788">
        <v>26455.82933</v>
      </c>
      <c r="G113" s="654">
        <f>E113/E114</f>
        <v>6.6140868362260198E-3</v>
      </c>
      <c r="H113" s="654">
        <f t="shared" si="41"/>
        <v>-2.3971563605233819E-2</v>
      </c>
      <c r="I113" s="1043">
        <v>2471.7619999999997</v>
      </c>
      <c r="J113" s="788">
        <v>26975.908009999999</v>
      </c>
      <c r="K113" s="654">
        <f>I113/I114</f>
        <v>7.4999127656740355E-3</v>
      </c>
    </row>
    <row r="114" spans="1:11" ht="13.5" customHeight="1">
      <c r="A114" s="834"/>
      <c r="B114" s="835"/>
      <c r="C114" s="691" t="s">
        <v>137</v>
      </c>
      <c r="D114" s="793">
        <v>150154</v>
      </c>
      <c r="E114" s="793">
        <v>364753.29999999993</v>
      </c>
      <c r="F114" s="793">
        <v>3992633.3013499998</v>
      </c>
      <c r="G114" s="633">
        <f>SUM(G109:G113)</f>
        <v>1.0000000000000002</v>
      </c>
      <c r="H114" s="794">
        <f t="shared" si="41"/>
        <v>0.10674811369044879</v>
      </c>
      <c r="I114" s="1044">
        <v>329572.09999999998</v>
      </c>
      <c r="J114" s="793">
        <v>3593991.4280199995</v>
      </c>
      <c r="K114" s="633">
        <f>SUM(K109:K113)</f>
        <v>1</v>
      </c>
    </row>
    <row r="119" spans="1:11">
      <c r="D119" s="14"/>
      <c r="E119" s="14"/>
      <c r="F119" s="14"/>
    </row>
    <row r="120" spans="1:11">
      <c r="D120" s="14"/>
      <c r="E120" s="14"/>
      <c r="F120" s="14"/>
    </row>
    <row r="121" spans="1:11">
      <c r="D121" s="14"/>
      <c r="E121" s="14"/>
      <c r="F121" s="14"/>
    </row>
    <row r="122" spans="1:11">
      <c r="D122" s="14"/>
      <c r="E122" s="14"/>
      <c r="F122" s="14"/>
    </row>
    <row r="123" spans="1:11">
      <c r="D123" s="14"/>
      <c r="E123" s="14"/>
      <c r="F123" s="14"/>
    </row>
  </sheetData>
  <sortState xmlns:xlrd2="http://schemas.microsoft.com/office/spreadsheetml/2017/richdata2" ref="X16:Z29">
    <sortCondition descending="1" ref="X16"/>
  </sortState>
  <mergeCells count="33">
    <mergeCell ref="A108:B108"/>
    <mergeCell ref="A61:K61"/>
    <mergeCell ref="D62:D65"/>
    <mergeCell ref="H62:H65"/>
    <mergeCell ref="I62:K63"/>
    <mergeCell ref="I64:J64"/>
    <mergeCell ref="A66:B66"/>
    <mergeCell ref="A73:B73"/>
    <mergeCell ref="A80:B80"/>
    <mergeCell ref="A87:B87"/>
    <mergeCell ref="A94:B94"/>
    <mergeCell ref="A101:B101"/>
    <mergeCell ref="K64:K65"/>
    <mergeCell ref="G64:G65"/>
    <mergeCell ref="B62:C65"/>
    <mergeCell ref="A1:K1"/>
    <mergeCell ref="A3:K3"/>
    <mergeCell ref="A5:K5"/>
    <mergeCell ref="I6:K7"/>
    <mergeCell ref="J2:K2"/>
    <mergeCell ref="H6:H9"/>
    <mergeCell ref="I8:J8"/>
    <mergeCell ref="G8:G9"/>
    <mergeCell ref="K8:K9"/>
    <mergeCell ref="B6:C9"/>
    <mergeCell ref="A52:B52"/>
    <mergeCell ref="D6:D9"/>
    <mergeCell ref="A10:B10"/>
    <mergeCell ref="A17:B17"/>
    <mergeCell ref="A24:B24"/>
    <mergeCell ref="A31:B31"/>
    <mergeCell ref="A38:B38"/>
    <mergeCell ref="A45:B4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7"/>
  <dimension ref="A1:AB119"/>
  <sheetViews>
    <sheetView showGridLines="0" zoomScaleNormal="100" zoomScaleSheetLayoutView="100" workbookViewId="0">
      <selection sqref="A1:Q1"/>
    </sheetView>
  </sheetViews>
  <sheetFormatPr defaultColWidth="9.140625" defaultRowHeight="12.75"/>
  <cols>
    <col min="1" max="1" width="1.85546875" style="6" customWidth="1"/>
    <col min="2" max="2" width="14.42578125" style="6" customWidth="1"/>
    <col min="3" max="4" width="9.7109375" style="6" customWidth="1"/>
    <col min="5" max="5" width="7.140625" style="6" customWidth="1"/>
    <col min="6" max="6" width="7.7109375" style="297" customWidth="1"/>
    <col min="7" max="7" width="6.42578125" style="6" customWidth="1"/>
    <col min="8" max="15" width="9.7109375" style="6" customWidth="1"/>
    <col min="16" max="17" width="2.7109375" style="6" customWidth="1"/>
    <col min="18" max="18" width="11.42578125" style="6" bestFit="1" customWidth="1"/>
    <col min="19" max="19" width="9.140625" style="6"/>
    <col min="20" max="20" width="12" style="6" customWidth="1"/>
    <col min="21" max="21" width="12.7109375" style="6" bestFit="1" customWidth="1"/>
    <col min="22" max="22" width="9.140625" style="6"/>
    <col min="23" max="23" width="9.28515625" style="6" bestFit="1" customWidth="1"/>
    <col min="24" max="24" width="10" style="6" bestFit="1" customWidth="1"/>
    <col min="25" max="25" width="10.140625" style="6" bestFit="1" customWidth="1"/>
    <col min="26" max="26" width="9.140625" style="6"/>
    <col min="27" max="28" width="11.28515625" style="6" bestFit="1" customWidth="1"/>
    <col min="29" max="16384" width="9.140625" style="6"/>
  </cols>
  <sheetData>
    <row r="1" spans="1:28" ht="18">
      <c r="A1" s="1746" t="s">
        <v>394</v>
      </c>
      <c r="B1" s="1746"/>
      <c r="C1" s="1746"/>
      <c r="D1" s="1746"/>
      <c r="E1" s="1746"/>
      <c r="F1" s="1746"/>
      <c r="G1" s="1746"/>
      <c r="H1" s="1746"/>
      <c r="I1" s="1746"/>
      <c r="J1" s="1746"/>
      <c r="K1" s="1746"/>
      <c r="L1" s="1746"/>
      <c r="M1" s="1746"/>
      <c r="N1" s="1746"/>
      <c r="O1" s="1746"/>
      <c r="P1" s="1746"/>
      <c r="Q1" s="1746"/>
    </row>
    <row r="2" spans="1:28" ht="4.9000000000000004" customHeight="1">
      <c r="F2" s="310"/>
      <c r="G2" s="310"/>
      <c r="H2" s="310"/>
      <c r="I2" s="310"/>
      <c r="J2" s="310"/>
    </row>
    <row r="3" spans="1:28" ht="30" customHeight="1">
      <c r="B3" s="917"/>
      <c r="D3" s="917"/>
      <c r="F3" s="1830" t="s">
        <v>327</v>
      </c>
      <c r="G3" s="1830"/>
      <c r="H3" s="1830"/>
      <c r="I3" s="1830"/>
      <c r="J3" s="1830"/>
      <c r="K3" s="523"/>
      <c r="L3" s="1830" t="s">
        <v>328</v>
      </c>
      <c r="M3" s="1830"/>
      <c r="N3" s="1830"/>
      <c r="O3" s="1830"/>
      <c r="P3" s="1830"/>
      <c r="Q3" s="1830"/>
    </row>
    <row r="4" spans="1:28" ht="21.95" customHeight="1">
      <c r="A4" s="1763" t="s">
        <v>326</v>
      </c>
      <c r="B4" s="1763"/>
      <c r="C4" s="1767" t="s">
        <v>544</v>
      </c>
      <c r="D4" s="1767"/>
      <c r="F4" s="289"/>
      <c r="G4" s="289"/>
      <c r="H4" s="289"/>
      <c r="I4" s="289"/>
      <c r="J4" s="289"/>
      <c r="K4" s="289"/>
      <c r="L4" s="289"/>
      <c r="M4" s="289"/>
      <c r="N4" s="289"/>
      <c r="O4" s="289"/>
      <c r="P4" s="289"/>
    </row>
    <row r="5" spans="1:28" ht="15.75" customHeight="1">
      <c r="A5" s="1763"/>
      <c r="B5" s="1763"/>
      <c r="C5" s="915" t="s">
        <v>329</v>
      </c>
      <c r="D5" s="916" t="s">
        <v>142</v>
      </c>
      <c r="E5" s="351"/>
      <c r="F5" s="289"/>
      <c r="G5" s="289"/>
      <c r="H5" s="289"/>
      <c r="I5" s="289"/>
      <c r="J5" s="289"/>
      <c r="K5" s="289"/>
      <c r="L5" s="289"/>
      <c r="M5" s="289"/>
      <c r="N5" s="289"/>
      <c r="O5" s="289"/>
      <c r="P5" s="289"/>
      <c r="S5" s="286"/>
      <c r="T5" s="286"/>
    </row>
    <row r="6" spans="1:28" ht="5.0999999999999996" customHeight="1">
      <c r="A6" s="914"/>
      <c r="B6" s="911"/>
      <c r="C6" s="912"/>
      <c r="D6" s="913"/>
      <c r="E6" s="299"/>
    </row>
    <row r="7" spans="1:28" ht="11.45" customHeight="1">
      <c r="A7" s="1831" t="s">
        <v>330</v>
      </c>
      <c r="B7" s="1831"/>
      <c r="C7" s="587">
        <v>1009526.3700000001</v>
      </c>
      <c r="D7" s="587">
        <v>11060346.553410001</v>
      </c>
      <c r="E7" s="133"/>
      <c r="S7" s="286"/>
      <c r="T7" s="286"/>
      <c r="U7" s="286"/>
      <c r="V7" s="286"/>
      <c r="W7" s="286"/>
      <c r="X7" s="286"/>
      <c r="Y7" s="286"/>
      <c r="Z7" s="286"/>
      <c r="AA7" s="1336"/>
      <c r="AB7" s="1336"/>
    </row>
    <row r="8" spans="1:28" ht="11.45" customHeight="1">
      <c r="A8" s="1828" t="s">
        <v>331</v>
      </c>
      <c r="B8" s="1828"/>
      <c r="C8" s="591">
        <v>955967.15545771294</v>
      </c>
      <c r="D8" s="591">
        <v>10468905.185430409</v>
      </c>
      <c r="E8" s="133"/>
      <c r="S8" s="286"/>
      <c r="T8" s="286"/>
      <c r="U8" s="286"/>
      <c r="V8" s="286"/>
      <c r="W8" s="286"/>
      <c r="X8" s="286"/>
      <c r="Y8" s="286"/>
      <c r="Z8" s="286"/>
      <c r="AA8" s="1336"/>
      <c r="AB8" s="1336"/>
    </row>
    <row r="9" spans="1:28" ht="11.45" customHeight="1">
      <c r="A9" s="1831" t="s">
        <v>332</v>
      </c>
      <c r="B9" s="1831"/>
      <c r="C9" s="587">
        <v>872036.40000000014</v>
      </c>
      <c r="D9" s="587">
        <v>9543397.2101099994</v>
      </c>
      <c r="E9" s="133"/>
      <c r="F9" s="344"/>
      <c r="J9" s="286"/>
      <c r="N9" s="286"/>
      <c r="O9" s="286"/>
      <c r="S9" s="286"/>
      <c r="T9" s="286"/>
      <c r="U9" s="286"/>
      <c r="V9" s="286"/>
      <c r="W9" s="286"/>
      <c r="X9" s="286"/>
      <c r="Y9" s="286"/>
      <c r="Z9" s="286"/>
      <c r="AA9" s="1336"/>
      <c r="AB9" s="1336"/>
    </row>
    <row r="10" spans="1:28" ht="11.45" customHeight="1">
      <c r="A10" s="1828" t="s">
        <v>333</v>
      </c>
      <c r="B10" s="1828"/>
      <c r="C10" s="591">
        <v>817126.40899999999</v>
      </c>
      <c r="D10" s="591">
        <v>8945198.6592629999</v>
      </c>
      <c r="E10" s="133"/>
      <c r="F10" s="344"/>
      <c r="J10" s="286"/>
      <c r="N10" s="286"/>
      <c r="O10" s="286"/>
      <c r="S10" s="286"/>
      <c r="T10" s="286"/>
      <c r="W10" s="286"/>
      <c r="X10" s="286"/>
      <c r="Y10" s="286"/>
      <c r="Z10" s="286"/>
      <c r="AA10" s="1336"/>
      <c r="AB10" s="1336"/>
    </row>
    <row r="11" spans="1:28" ht="11.45" customHeight="1">
      <c r="A11" s="1831" t="s">
        <v>351</v>
      </c>
      <c r="B11" s="1831"/>
      <c r="C11" s="587">
        <v>652175.45005537802</v>
      </c>
      <c r="D11" s="587">
        <v>7151495.9436455881</v>
      </c>
      <c r="E11" s="133"/>
      <c r="F11" s="344"/>
      <c r="J11" s="286"/>
      <c r="N11" s="286"/>
      <c r="O11" s="286"/>
      <c r="S11" s="286"/>
      <c r="T11" s="286"/>
      <c r="U11" s="286"/>
      <c r="W11" s="286"/>
      <c r="X11" s="286"/>
      <c r="Y11" s="286"/>
      <c r="Z11" s="286"/>
      <c r="AA11" s="1336"/>
      <c r="AB11" s="1336"/>
    </row>
    <row r="12" spans="1:28" ht="11.45" customHeight="1">
      <c r="A12" s="1828" t="s">
        <v>335</v>
      </c>
      <c r="B12" s="1828"/>
      <c r="C12" s="591">
        <v>454215.8</v>
      </c>
      <c r="D12" s="591">
        <v>4973286.3962599998</v>
      </c>
      <c r="E12" s="133"/>
      <c r="F12" s="344"/>
      <c r="J12" s="286"/>
      <c r="N12" s="286"/>
      <c r="O12" s="286"/>
      <c r="S12" s="286"/>
      <c r="T12" s="286"/>
      <c r="U12" s="286"/>
      <c r="V12" s="286"/>
      <c r="W12" s="286"/>
      <c r="X12" s="286"/>
      <c r="Y12" s="286"/>
      <c r="Z12" s="286"/>
      <c r="AA12" s="1336"/>
      <c r="AB12" s="1336"/>
    </row>
    <row r="13" spans="1:28" ht="11.45" customHeight="1">
      <c r="A13" s="1831" t="s">
        <v>336</v>
      </c>
      <c r="B13" s="1831"/>
      <c r="C13" s="587">
        <v>364753.29999999993</v>
      </c>
      <c r="D13" s="587">
        <v>3992633.3013499998</v>
      </c>
      <c r="E13" s="133"/>
      <c r="F13" s="344"/>
      <c r="I13" s="342"/>
      <c r="J13" s="299" t="str">
        <f>F3</f>
        <v>Podíl jednotlivých krajů 
na celkové spotřebě zákazníků v ČR</v>
      </c>
      <c r="K13" s="299" t="str">
        <f>L3</f>
        <v>Podíl jednotlivých krajů 
na celkovém počtu zákazníků v ČR</v>
      </c>
      <c r="S13" s="286"/>
      <c r="T13" s="286"/>
      <c r="U13" s="286"/>
      <c r="W13" s="286"/>
      <c r="X13" s="286"/>
      <c r="Y13" s="286"/>
      <c r="AA13" s="1336"/>
      <c r="AB13" s="1336"/>
    </row>
    <row r="14" spans="1:28" ht="11.45" customHeight="1">
      <c r="A14" s="1828" t="s">
        <v>337</v>
      </c>
      <c r="B14" s="1828"/>
      <c r="C14" s="591">
        <v>323955.73299999995</v>
      </c>
      <c r="D14" s="591">
        <v>3546570.8994000005</v>
      </c>
      <c r="E14" s="133"/>
      <c r="F14" s="344"/>
      <c r="I14" s="296" t="str">
        <f>A7</f>
        <v xml:space="preserve"> Ústecký</v>
      </c>
      <c r="J14" s="133">
        <f t="shared" ref="J14:J27" si="0">C7/$C$21</f>
        <v>0.14212115955588411</v>
      </c>
      <c r="K14" s="133">
        <f>D31/$D$41</f>
        <v>7.8917258732978099E-2</v>
      </c>
      <c r="N14" s="286"/>
      <c r="S14" s="286"/>
      <c r="T14" s="286"/>
      <c r="U14" s="286"/>
      <c r="W14" s="286"/>
      <c r="X14" s="286"/>
      <c r="Y14" s="286"/>
      <c r="AA14" s="1336"/>
      <c r="AB14" s="1336"/>
    </row>
    <row r="15" spans="1:28" ht="11.45" customHeight="1">
      <c r="A15" s="1831" t="s">
        <v>338</v>
      </c>
      <c r="B15" s="1831"/>
      <c r="C15" s="587">
        <v>312061.72400000005</v>
      </c>
      <c r="D15" s="587">
        <v>3416651.6785570001</v>
      </c>
      <c r="E15" s="133"/>
      <c r="F15" s="344"/>
      <c r="I15" s="296" t="str">
        <f t="shared" ref="I15:I27" si="1">A8</f>
        <v xml:space="preserve"> Středočeský</v>
      </c>
      <c r="J15" s="133">
        <f t="shared" si="0"/>
        <v>0.13458109135969401</v>
      </c>
      <c r="K15" s="133">
        <f>D30/$D$41</f>
        <v>0.10181061278863232</v>
      </c>
      <c r="R15" s="286"/>
      <c r="S15" s="286"/>
      <c r="T15" s="286"/>
      <c r="U15" s="286"/>
      <c r="W15" s="286"/>
      <c r="X15" s="286"/>
      <c r="Y15" s="286"/>
      <c r="AA15" s="1336"/>
      <c r="AB15" s="1336"/>
    </row>
    <row r="16" spans="1:28" ht="11.45" customHeight="1">
      <c r="A16" s="1828" t="s">
        <v>466</v>
      </c>
      <c r="B16" s="1828"/>
      <c r="C16" s="591">
        <v>299904.60000000003</v>
      </c>
      <c r="D16" s="591">
        <v>3283811.5920299999</v>
      </c>
      <c r="E16" s="133"/>
      <c r="F16" s="344"/>
      <c r="I16" s="296" t="str">
        <f t="shared" si="1"/>
        <v xml:space="preserve"> Jihomoravský</v>
      </c>
      <c r="J16" s="133">
        <f t="shared" si="0"/>
        <v>0.12276531651465308</v>
      </c>
      <c r="K16" s="133">
        <f>D28/$D$41</f>
        <v>0.1358355535820012</v>
      </c>
      <c r="N16" s="286"/>
      <c r="S16" s="286"/>
      <c r="W16" s="286"/>
      <c r="X16" s="286"/>
      <c r="Y16" s="286"/>
      <c r="AA16" s="1336"/>
      <c r="AB16" s="1336"/>
    </row>
    <row r="17" spans="1:28" ht="11.45" customHeight="1">
      <c r="A17" s="1831" t="s">
        <v>340</v>
      </c>
      <c r="B17" s="1831"/>
      <c r="C17" s="587">
        <v>278689.27790799999</v>
      </c>
      <c r="D17" s="587">
        <v>3051752.4389249999</v>
      </c>
      <c r="E17" s="133"/>
      <c r="F17" s="344"/>
      <c r="I17" s="296" t="str">
        <f t="shared" si="1"/>
        <v xml:space="preserve"> Moravskoslezský</v>
      </c>
      <c r="J17" s="133">
        <f t="shared" si="0"/>
        <v>0.11503508595898847</v>
      </c>
      <c r="K17" s="133">
        <f>D29/$D$41</f>
        <v>0.13410931024274719</v>
      </c>
      <c r="S17" s="286"/>
      <c r="T17" s="286"/>
      <c r="U17" s="286"/>
      <c r="W17" s="286"/>
      <c r="X17" s="286"/>
      <c r="Y17" s="286"/>
      <c r="AA17" s="1336"/>
      <c r="AB17" s="1336"/>
    </row>
    <row r="18" spans="1:28" ht="11.45" customHeight="1">
      <c r="A18" s="1828" t="s">
        <v>341</v>
      </c>
      <c r="B18" s="1828"/>
      <c r="C18" s="591">
        <v>273877.89800000004</v>
      </c>
      <c r="D18" s="591">
        <v>2997774.5406800006</v>
      </c>
      <c r="E18" s="133"/>
      <c r="F18" s="344"/>
      <c r="I18" s="296" t="str">
        <f t="shared" si="1"/>
        <v xml:space="preserve"> Hlavní město Praha</v>
      </c>
      <c r="J18" s="133">
        <f t="shared" si="0"/>
        <v>9.1813283882570498E-2</v>
      </c>
      <c r="K18" s="133">
        <f>D27/$D$41</f>
        <v>0.13653271166370634</v>
      </c>
      <c r="N18" s="286"/>
      <c r="S18" s="286"/>
      <c r="T18" s="286"/>
      <c r="U18" s="286"/>
      <c r="W18" s="286"/>
      <c r="X18" s="286"/>
      <c r="Y18" s="286"/>
      <c r="Z18" s="286"/>
      <c r="AA18" s="286"/>
      <c r="AB18" s="1336"/>
    </row>
    <row r="19" spans="1:28" ht="11.45" customHeight="1">
      <c r="A19" s="1831" t="s">
        <v>342</v>
      </c>
      <c r="B19" s="1831"/>
      <c r="C19" s="587">
        <v>258949.84009399998</v>
      </c>
      <c r="D19" s="587">
        <v>2842679.1597669995</v>
      </c>
      <c r="E19" s="133"/>
      <c r="F19" s="344"/>
      <c r="I19" s="296" t="str">
        <f t="shared" si="1"/>
        <v xml:space="preserve"> Olomoucký</v>
      </c>
      <c r="J19" s="133">
        <f t="shared" si="0"/>
        <v>6.3944517055660011E-2</v>
      </c>
      <c r="K19" s="133">
        <f>D32/$D$41</f>
        <v>6.6393946121965655E-2</v>
      </c>
      <c r="N19" s="286"/>
      <c r="S19" s="286"/>
      <c r="T19" s="286"/>
      <c r="U19" s="286"/>
      <c r="W19" s="286"/>
      <c r="X19" s="286"/>
      <c r="Y19" s="286"/>
      <c r="AA19" s="1336"/>
      <c r="AB19" s="1336"/>
    </row>
    <row r="20" spans="1:28" ht="11.45" customHeight="1">
      <c r="A20" s="1828" t="s">
        <v>334</v>
      </c>
      <c r="B20" s="1828"/>
      <c r="C20" s="591">
        <v>230039.9</v>
      </c>
      <c r="D20" s="591">
        <v>2520365.96997</v>
      </c>
      <c r="E20" s="133"/>
      <c r="F20" s="344"/>
      <c r="I20" s="296" t="str">
        <f t="shared" si="1"/>
        <v xml:space="preserve"> Zlínský</v>
      </c>
      <c r="J20" s="133">
        <f t="shared" si="0"/>
        <v>5.1349983010186499E-2</v>
      </c>
      <c r="K20" s="133">
        <f>D34/$D$41</f>
        <v>5.5563203078744822E-2</v>
      </c>
      <c r="N20" s="286"/>
      <c r="W20" s="286"/>
      <c r="X20" s="286"/>
      <c r="Y20" s="286"/>
      <c r="AA20" s="1336"/>
      <c r="AB20" s="1336"/>
    </row>
    <row r="21" spans="1:28" ht="11.45" customHeight="1">
      <c r="A21" s="1542" t="s">
        <v>496</v>
      </c>
      <c r="B21" s="1542"/>
      <c r="C21" s="587">
        <f>SUM(C7:C20)</f>
        <v>7103279.857515092</v>
      </c>
      <c r="D21" s="587">
        <f>SUM(D7:D20)</f>
        <v>77794869.528798014</v>
      </c>
      <c r="E21" s="133"/>
      <c r="F21" s="344"/>
      <c r="G21" s="296"/>
      <c r="H21" s="296"/>
      <c r="I21" s="296" t="str">
        <f t="shared" si="1"/>
        <v xml:space="preserve"> Plzeňský</v>
      </c>
      <c r="J21" s="133">
        <f t="shared" si="0"/>
        <v>4.5606500025092339E-2</v>
      </c>
      <c r="K21" s="133">
        <f>D33/$D$41</f>
        <v>5.6849097098875076E-2</v>
      </c>
      <c r="S21" s="286"/>
      <c r="T21" s="286"/>
      <c r="U21" s="286"/>
      <c r="V21" s="286"/>
      <c r="W21" s="286"/>
      <c r="X21" s="286"/>
      <c r="Z21" s="286"/>
      <c r="AA21" s="286"/>
    </row>
    <row r="22" spans="1:28" ht="8.1" customHeight="1">
      <c r="A22" s="789"/>
      <c r="B22" s="800"/>
      <c r="C22" s="845"/>
      <c r="D22" s="789"/>
      <c r="E22" s="298"/>
      <c r="F22" s="346"/>
      <c r="G22" s="309"/>
      <c r="H22" s="309"/>
      <c r="I22" s="296" t="str">
        <f t="shared" si="1"/>
        <v xml:space="preserve"> Pardubický</v>
      </c>
      <c r="J22" s="133">
        <f t="shared" si="0"/>
        <v>4.3932060999940271E-2</v>
      </c>
      <c r="K22" s="133">
        <f>D35/$D$41</f>
        <v>4.8547217288336296E-2</v>
      </c>
      <c r="T22" s="286"/>
      <c r="U22" s="286"/>
      <c r="V22" s="286"/>
    </row>
    <row r="23" spans="1:28" ht="8.1" customHeight="1">
      <c r="B23" s="917"/>
      <c r="D23" s="917"/>
      <c r="E23" s="16"/>
      <c r="F23" s="16"/>
      <c r="G23" s="16"/>
      <c r="H23" s="16"/>
      <c r="I23" s="296" t="str">
        <f t="shared" si="1"/>
        <v xml:space="preserve"> Královehradecký</v>
      </c>
      <c r="J23" s="133">
        <f t="shared" si="0"/>
        <v>4.2220580635395986E-2</v>
      </c>
      <c r="K23" s="133">
        <f>D37/$D$41</f>
        <v>4.189128182356424E-2</v>
      </c>
      <c r="T23" s="286"/>
      <c r="U23" s="286"/>
      <c r="V23" s="286"/>
    </row>
    <row r="24" spans="1:28" ht="16.5" customHeight="1">
      <c r="A24" s="1837" t="s">
        <v>343</v>
      </c>
      <c r="B24" s="1837"/>
      <c r="C24" s="1771" t="s">
        <v>545</v>
      </c>
      <c r="D24" s="1771"/>
      <c r="E24" s="350"/>
      <c r="F24" s="1835"/>
      <c r="G24" s="1836"/>
      <c r="H24" s="1836"/>
      <c r="I24" s="296" t="str">
        <f t="shared" si="1"/>
        <v xml:space="preserve"> Vysočina</v>
      </c>
      <c r="J24" s="133">
        <f t="shared" si="0"/>
        <v>3.9233886809788822E-2</v>
      </c>
      <c r="K24" s="133">
        <f>D36/$D$41</f>
        <v>4.3016947898164591E-2</v>
      </c>
      <c r="S24" s="286"/>
      <c r="T24" s="286"/>
      <c r="U24" s="286"/>
    </row>
    <row r="25" spans="1:28" ht="23.25" customHeight="1">
      <c r="A25" s="1837"/>
      <c r="B25" s="1837"/>
      <c r="C25" s="1771"/>
      <c r="D25" s="1771"/>
      <c r="E25" s="412"/>
      <c r="F25" s="1835"/>
      <c r="G25" s="1834"/>
      <c r="H25" s="1834"/>
      <c r="I25" s="296" t="str">
        <f t="shared" si="1"/>
        <v xml:space="preserve"> Liberecký</v>
      </c>
      <c r="J25" s="133">
        <f t="shared" si="0"/>
        <v>3.8556540569106831E-2</v>
      </c>
      <c r="K25" s="133">
        <f>D39/$D$41</f>
        <v>3.3076894612196567E-2</v>
      </c>
      <c r="S25" s="286"/>
      <c r="T25" s="286"/>
    </row>
    <row r="26" spans="1:28" ht="5.0999999999999996" customHeight="1">
      <c r="A26" s="816"/>
      <c r="B26" s="585"/>
      <c r="C26" s="844"/>
      <c r="D26" s="576"/>
      <c r="E26" s="299"/>
      <c r="F26" s="343"/>
      <c r="G26" s="342"/>
      <c r="H26" s="299"/>
      <c r="I26" s="296" t="str">
        <f t="shared" si="1"/>
        <v xml:space="preserve"> Jihočeský</v>
      </c>
      <c r="J26" s="133">
        <f t="shared" si="0"/>
        <v>3.6454968027204722E-2</v>
      </c>
      <c r="K26" s="133">
        <f>D38/$D$41</f>
        <v>3.7592510361160451E-2</v>
      </c>
      <c r="R26" s="1366"/>
      <c r="S26" s="286"/>
      <c r="T26" s="286"/>
      <c r="U26" s="286"/>
    </row>
    <row r="27" spans="1:28" ht="11.45" customHeight="1">
      <c r="A27" s="1831" t="s">
        <v>351</v>
      </c>
      <c r="B27" s="1831"/>
      <c r="C27" s="1228"/>
      <c r="D27" s="1226">
        <v>368966</v>
      </c>
      <c r="E27" s="133"/>
      <c r="F27" s="344"/>
      <c r="G27" s="296"/>
      <c r="I27" s="296" t="str">
        <f t="shared" si="1"/>
        <v xml:space="preserve"> Karlovarský</v>
      </c>
      <c r="J27" s="133">
        <f t="shared" si="0"/>
        <v>3.2385025595834234E-2</v>
      </c>
      <c r="K27" s="133">
        <f>D40/$D$41</f>
        <v>2.9863454706927174E-2</v>
      </c>
      <c r="T27" s="286"/>
      <c r="U27" s="286"/>
      <c r="V27" s="286"/>
      <c r="X27" s="286"/>
      <c r="Y27" s="286"/>
    </row>
    <row r="28" spans="1:28" ht="11.45" customHeight="1">
      <c r="A28" s="1828" t="s">
        <v>332</v>
      </c>
      <c r="B28" s="1828"/>
      <c r="C28" s="1229"/>
      <c r="D28" s="1227">
        <v>367082</v>
      </c>
      <c r="E28" s="133"/>
      <c r="F28" s="344"/>
      <c r="G28" s="296"/>
      <c r="I28" s="133"/>
      <c r="J28" s="133">
        <f>SUM(J14:J27)</f>
        <v>0.99999999999999989</v>
      </c>
      <c r="K28" s="1285">
        <f>SUM(K14:K27)</f>
        <v>1</v>
      </c>
      <c r="S28" s="286"/>
      <c r="T28" s="881"/>
      <c r="U28" s="881"/>
      <c r="W28" s="286"/>
      <c r="X28" s="286"/>
      <c r="Y28" s="286"/>
      <c r="Z28" s="286"/>
      <c r="AA28" s="286"/>
    </row>
    <row r="29" spans="1:28" ht="11.45" customHeight="1">
      <c r="A29" s="1831" t="s">
        <v>333</v>
      </c>
      <c r="B29" s="1831"/>
      <c r="C29" s="1228"/>
      <c r="D29" s="1226">
        <v>362417</v>
      </c>
      <c r="E29" s="133"/>
      <c r="F29" s="344"/>
      <c r="G29" s="296"/>
      <c r="I29" s="133"/>
      <c r="S29" s="881"/>
      <c r="T29" s="286"/>
      <c r="W29" s="286"/>
      <c r="X29" s="286"/>
      <c r="Y29" s="286"/>
    </row>
    <row r="30" spans="1:28" ht="11.45" customHeight="1">
      <c r="A30" s="1828" t="s">
        <v>331</v>
      </c>
      <c r="B30" s="1828"/>
      <c r="C30" s="1229"/>
      <c r="D30" s="1227">
        <v>275133</v>
      </c>
      <c r="E30" s="133"/>
      <c r="F30" s="344"/>
      <c r="G30" s="296"/>
      <c r="I30" s="133"/>
      <c r="S30" s="882"/>
      <c r="T30" s="881"/>
      <c r="V30" s="286"/>
      <c r="X30" s="286"/>
      <c r="Y30" s="286"/>
    </row>
    <row r="31" spans="1:28" ht="11.45" customHeight="1">
      <c r="A31" s="1831" t="s">
        <v>330</v>
      </c>
      <c r="B31" s="1831"/>
      <c r="C31" s="1228"/>
      <c r="D31" s="1226">
        <v>213266</v>
      </c>
      <c r="E31" s="133"/>
      <c r="F31" s="344"/>
      <c r="G31" s="296"/>
      <c r="I31" s="133"/>
      <c r="S31" s="881"/>
      <c r="T31" s="881"/>
      <c r="U31" s="286"/>
      <c r="V31" s="286"/>
      <c r="X31" s="286"/>
      <c r="Y31" s="286"/>
    </row>
    <row r="32" spans="1:28" ht="11.45" customHeight="1">
      <c r="A32" s="1828" t="s">
        <v>335</v>
      </c>
      <c r="B32" s="1828"/>
      <c r="C32" s="1229"/>
      <c r="D32" s="1227">
        <v>179423</v>
      </c>
      <c r="E32" s="133"/>
      <c r="F32" s="344"/>
      <c r="G32" s="296"/>
      <c r="I32" s="133"/>
      <c r="S32" s="881"/>
      <c r="T32" s="286"/>
      <c r="U32" s="286"/>
      <c r="W32" s="286"/>
      <c r="X32" s="286"/>
      <c r="Y32" s="286"/>
    </row>
    <row r="33" spans="1:26" ht="11.45" customHeight="1">
      <c r="A33" s="1831" t="s">
        <v>337</v>
      </c>
      <c r="B33" s="1831"/>
      <c r="C33" s="1228"/>
      <c r="D33" s="1226">
        <v>153629</v>
      </c>
      <c r="E33" s="133"/>
      <c r="F33" s="344"/>
      <c r="G33" s="296"/>
      <c r="I33" s="133"/>
      <c r="S33" s="881"/>
      <c r="T33" s="881"/>
      <c r="U33" s="286"/>
      <c r="V33" s="286"/>
      <c r="X33" s="286"/>
      <c r="Y33" s="286"/>
      <c r="Z33" s="286"/>
    </row>
    <row r="34" spans="1:26" ht="11.45" customHeight="1">
      <c r="A34" s="1828" t="s">
        <v>336</v>
      </c>
      <c r="B34" s="1828"/>
      <c r="C34" s="1229"/>
      <c r="D34" s="1227">
        <v>150154</v>
      </c>
      <c r="E34" s="133"/>
      <c r="F34" s="344"/>
      <c r="G34" s="296"/>
      <c r="I34" s="133"/>
      <c r="S34" s="881"/>
      <c r="T34" s="881"/>
      <c r="X34" s="286"/>
      <c r="Y34" s="286"/>
    </row>
    <row r="35" spans="1:26" ht="11.45" customHeight="1">
      <c r="A35" s="1831" t="s">
        <v>338</v>
      </c>
      <c r="B35" s="1831"/>
      <c r="C35" s="1228"/>
      <c r="D35" s="1226">
        <v>131194</v>
      </c>
      <c r="E35" s="133"/>
      <c r="F35" s="344"/>
      <c r="G35" s="296"/>
      <c r="I35" s="133"/>
      <c r="S35" s="881"/>
      <c r="T35" s="286"/>
      <c r="V35" s="286"/>
      <c r="W35" s="286"/>
      <c r="X35" s="286"/>
      <c r="Y35" s="286"/>
    </row>
    <row r="36" spans="1:26" ht="11.45" customHeight="1">
      <c r="A36" s="1828" t="s">
        <v>340</v>
      </c>
      <c r="B36" s="1828"/>
      <c r="C36" s="1229"/>
      <c r="D36" s="1227">
        <v>116249</v>
      </c>
      <c r="E36" s="133"/>
      <c r="F36" s="344"/>
      <c r="G36" s="296"/>
      <c r="I36" s="133"/>
      <c r="S36" s="882"/>
      <c r="T36" s="881"/>
      <c r="U36" s="286"/>
      <c r="X36" s="286"/>
      <c r="Y36" s="286"/>
    </row>
    <row r="37" spans="1:26" ht="11.45" customHeight="1">
      <c r="A37" s="1831" t="s">
        <v>339</v>
      </c>
      <c r="B37" s="1831"/>
      <c r="C37" s="1228"/>
      <c r="D37" s="1226">
        <v>113207</v>
      </c>
      <c r="E37" s="133"/>
      <c r="F37" s="344"/>
      <c r="G37" s="296"/>
      <c r="I37" s="133"/>
      <c r="S37" s="881"/>
      <c r="T37" s="286"/>
      <c r="U37" s="286"/>
      <c r="V37" s="286"/>
      <c r="W37" s="286"/>
      <c r="X37" s="286"/>
      <c r="Y37" s="286"/>
    </row>
    <row r="38" spans="1:26" ht="11.45" customHeight="1">
      <c r="A38" s="1828" t="s">
        <v>342</v>
      </c>
      <c r="B38" s="1828"/>
      <c r="C38" s="1229"/>
      <c r="D38" s="1227">
        <v>101590</v>
      </c>
      <c r="E38" s="133"/>
      <c r="F38" s="344"/>
      <c r="G38" s="296"/>
      <c r="I38" s="133"/>
      <c r="S38" s="286"/>
      <c r="T38" s="881"/>
      <c r="U38" s="286"/>
      <c r="V38" s="286"/>
      <c r="W38" s="286"/>
      <c r="X38" s="286"/>
      <c r="Y38" s="286"/>
    </row>
    <row r="39" spans="1:26" ht="11.45" customHeight="1">
      <c r="A39" s="1831" t="s">
        <v>341</v>
      </c>
      <c r="B39" s="1831"/>
      <c r="C39" s="1228"/>
      <c r="D39" s="1226">
        <v>89387</v>
      </c>
      <c r="E39" s="133"/>
      <c r="F39" s="344"/>
      <c r="G39" s="296"/>
      <c r="I39" s="133"/>
      <c r="S39" s="286"/>
      <c r="T39" s="881"/>
      <c r="U39" s="286"/>
      <c r="W39" s="286"/>
      <c r="X39" s="286"/>
      <c r="Y39" s="286"/>
    </row>
    <row r="40" spans="1:26" ht="11.45" customHeight="1">
      <c r="A40" s="1828" t="s">
        <v>334</v>
      </c>
      <c r="B40" s="1828"/>
      <c r="C40" s="1230"/>
      <c r="D40" s="1227">
        <v>80703</v>
      </c>
      <c r="E40" s="133"/>
      <c r="F40" s="344"/>
      <c r="G40" s="296"/>
      <c r="I40" s="133"/>
      <c r="S40" s="286"/>
      <c r="T40" s="881"/>
      <c r="U40" s="286"/>
      <c r="W40" s="286"/>
      <c r="X40" s="286"/>
      <c r="Y40" s="286"/>
    </row>
    <row r="41" spans="1:26" ht="11.45" customHeight="1">
      <c r="A41" s="1838" t="s">
        <v>496</v>
      </c>
      <c r="B41" s="1838"/>
      <c r="C41" s="309"/>
      <c r="D41" s="309">
        <f>SUM(D27:D40)</f>
        <v>2702400</v>
      </c>
      <c r="E41" s="133"/>
      <c r="F41" s="344"/>
      <c r="G41" s="296"/>
      <c r="H41" s="296"/>
      <c r="I41" s="133"/>
      <c r="U41" s="286"/>
    </row>
    <row r="42" spans="1:26" ht="5.0999999999999996" customHeight="1">
      <c r="B42" s="345"/>
      <c r="C42" s="1832"/>
      <c r="D42" s="1833"/>
      <c r="E42" s="298"/>
      <c r="F42" s="346"/>
      <c r="G42" s="309"/>
      <c r="H42" s="309"/>
      <c r="I42" s="298"/>
    </row>
    <row r="43" spans="1:26" ht="12.95" customHeight="1">
      <c r="A43" s="1829" t="s">
        <v>551</v>
      </c>
      <c r="B43" s="1829"/>
      <c r="C43" s="1829"/>
      <c r="D43" s="1829"/>
      <c r="E43" s="1829"/>
      <c r="F43" s="1829"/>
      <c r="G43" s="1829"/>
      <c r="H43" s="1829"/>
      <c r="I43" s="1829"/>
      <c r="J43" s="1829"/>
      <c r="K43" s="1829"/>
      <c r="L43" s="1829"/>
      <c r="M43" s="1829"/>
      <c r="N43" s="1829"/>
      <c r="O43" s="1829"/>
      <c r="P43" s="1829"/>
      <c r="Q43" s="1829"/>
    </row>
    <row r="44" spans="1:26" ht="12.95" customHeight="1">
      <c r="A44" s="1829"/>
      <c r="B44" s="1829"/>
      <c r="C44" s="1829"/>
      <c r="D44" s="1829"/>
      <c r="E44" s="1829"/>
      <c r="F44" s="1829"/>
      <c r="G44" s="1829"/>
      <c r="H44" s="1829"/>
      <c r="I44" s="1829"/>
      <c r="J44" s="1829"/>
      <c r="K44" s="1829"/>
      <c r="L44" s="1829"/>
      <c r="M44" s="1829"/>
      <c r="N44" s="1829"/>
      <c r="O44" s="1829"/>
      <c r="P44" s="1829"/>
      <c r="Q44" s="1829"/>
    </row>
    <row r="45" spans="1:26" ht="24.75" customHeight="1">
      <c r="A45" s="1829"/>
      <c r="B45" s="1829"/>
      <c r="C45" s="1829"/>
      <c r="D45" s="1829"/>
      <c r="E45" s="1829"/>
      <c r="F45" s="1829"/>
      <c r="G45" s="1829"/>
      <c r="H45" s="1829"/>
      <c r="I45" s="1829"/>
      <c r="J45" s="1829"/>
      <c r="K45" s="1829"/>
      <c r="L45" s="1829"/>
      <c r="M45" s="1829"/>
      <c r="N45" s="1829"/>
      <c r="O45" s="1829"/>
      <c r="P45" s="1829"/>
      <c r="Q45" s="1829"/>
    </row>
    <row r="46" spans="1:26" ht="12" customHeight="1">
      <c r="B46" s="295"/>
      <c r="C46" s="347"/>
      <c r="D46" s="347"/>
      <c r="E46" s="348"/>
      <c r="F46" s="349"/>
      <c r="G46" s="347"/>
      <c r="H46" s="347"/>
      <c r="I46" s="348"/>
    </row>
    <row r="47" spans="1:26" ht="12" customHeight="1">
      <c r="B47" s="295"/>
      <c r="C47" s="347"/>
      <c r="D47" s="347"/>
      <c r="E47" s="348"/>
      <c r="F47" s="349"/>
      <c r="G47" s="347"/>
      <c r="H47" s="347"/>
      <c r="I47" s="348"/>
      <c r="J47" s="348"/>
    </row>
    <row r="48" spans="1:26" ht="12" customHeight="1">
      <c r="B48" s="295"/>
      <c r="C48" s="347"/>
      <c r="D48" s="347"/>
      <c r="E48" s="348"/>
      <c r="F48" s="349"/>
      <c r="G48" s="347"/>
      <c r="H48" s="347"/>
      <c r="I48" s="347"/>
    </row>
    <row r="49" spans="2:13" ht="12" customHeight="1">
      <c r="B49" s="295"/>
      <c r="C49" s="347"/>
      <c r="D49" s="297"/>
      <c r="E49" s="1367"/>
      <c r="G49" s="1369"/>
      <c r="H49" s="347"/>
      <c r="I49" s="1390"/>
      <c r="J49" s="1390"/>
    </row>
    <row r="50" spans="2:13" ht="12" customHeight="1">
      <c r="B50" s="295"/>
      <c r="C50" s="347"/>
      <c r="D50" s="349"/>
      <c r="E50" s="1368"/>
      <c r="G50" s="1369"/>
      <c r="H50" s="347"/>
      <c r="I50" s="348"/>
      <c r="M50" s="286"/>
    </row>
    <row r="51" spans="2:13" ht="12" customHeight="1">
      <c r="B51" s="295"/>
      <c r="C51" s="347"/>
      <c r="D51" s="1370"/>
      <c r="E51" s="1371"/>
      <c r="G51" s="1369"/>
      <c r="H51" s="347"/>
      <c r="I51" s="348"/>
      <c r="J51" s="348"/>
      <c r="K51" s="286"/>
      <c r="L51" s="286"/>
    </row>
    <row r="52" spans="2:13" ht="12" customHeight="1">
      <c r="B52" s="295"/>
      <c r="C52" s="347"/>
      <c r="D52" s="1372"/>
      <c r="E52" s="1373"/>
      <c r="I52" s="348"/>
      <c r="K52" s="286"/>
      <c r="L52" s="286"/>
    </row>
    <row r="53" spans="2:13" ht="12" customHeight="1">
      <c r="B53" s="295"/>
      <c r="C53" s="347"/>
      <c r="D53" s="1372"/>
      <c r="E53" s="1373"/>
      <c r="G53" s="1369"/>
      <c r="H53" s="347"/>
      <c r="I53" s="1390"/>
      <c r="J53" s="1390"/>
    </row>
    <row r="54" spans="2:13" ht="12" customHeight="1">
      <c r="B54" s="295"/>
      <c r="C54" s="347"/>
      <c r="D54" s="1372"/>
      <c r="E54" s="1373"/>
      <c r="G54" s="1369"/>
      <c r="H54" s="347"/>
      <c r="I54" s="348"/>
    </row>
    <row r="55" spans="2:13" ht="12" customHeight="1">
      <c r="B55" s="295"/>
      <c r="C55" s="347"/>
      <c r="D55" s="1370"/>
      <c r="E55" s="1371"/>
      <c r="G55" s="1369"/>
      <c r="H55" s="347"/>
      <c r="I55" s="348"/>
    </row>
    <row r="56" spans="2:13" ht="12" customHeight="1">
      <c r="B56" s="295"/>
      <c r="C56" s="296"/>
      <c r="D56" s="1370"/>
      <c r="E56" s="1371"/>
      <c r="G56" s="1369"/>
      <c r="H56" s="296"/>
      <c r="I56" s="133"/>
    </row>
    <row r="57" spans="2:13" ht="5.0999999999999996" customHeight="1">
      <c r="B57" s="345"/>
      <c r="C57" s="298"/>
      <c r="D57" s="286"/>
      <c r="E57" s="286"/>
      <c r="G57" s="1369"/>
      <c r="H57" s="309"/>
      <c r="I57" s="298"/>
    </row>
    <row r="58" spans="2:13" ht="12" customHeight="1">
      <c r="D58" s="1370"/>
      <c r="E58" s="1371"/>
      <c r="G58" s="1369"/>
    </row>
    <row r="59" spans="2:13" ht="12" customHeight="1">
      <c r="D59" s="1372"/>
      <c r="E59" s="1373"/>
      <c r="G59" s="1369"/>
    </row>
    <row r="60" spans="2:13" ht="12" customHeight="1">
      <c r="D60" s="1370"/>
      <c r="E60" s="1371"/>
      <c r="G60" s="1369"/>
    </row>
    <row r="61" spans="2:13" ht="12" customHeight="1">
      <c r="D61" s="286"/>
      <c r="E61" s="286"/>
      <c r="G61" s="1369"/>
    </row>
    <row r="62" spans="2:13" ht="12" customHeight="1">
      <c r="D62" s="1374"/>
      <c r="E62" s="1375"/>
      <c r="G62" s="1369"/>
    </row>
    <row r="63" spans="2:13" ht="12" customHeight="1">
      <c r="D63" s="1370"/>
      <c r="E63" s="1371"/>
    </row>
    <row r="64" spans="2: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sortState xmlns:xlrd2="http://schemas.microsoft.com/office/spreadsheetml/2017/richdata2" ref="U25:V38">
    <sortCondition descending="1" ref="U25:U38"/>
  </sortState>
  <mergeCells count="42">
    <mergeCell ref="A1:Q1"/>
    <mergeCell ref="A19:B19"/>
    <mergeCell ref="A20:B20"/>
    <mergeCell ref="A17:B17"/>
    <mergeCell ref="A18:B18"/>
    <mergeCell ref="C4:D4"/>
    <mergeCell ref="A4:B5"/>
    <mergeCell ref="A7:B7"/>
    <mergeCell ref="A8:B8"/>
    <mergeCell ref="A9:B9"/>
    <mergeCell ref="A10:B10"/>
    <mergeCell ref="A11:B11"/>
    <mergeCell ref="A12:B12"/>
    <mergeCell ref="A13:B13"/>
    <mergeCell ref="A14:B14"/>
    <mergeCell ref="A15:B15"/>
    <mergeCell ref="A30:B30"/>
    <mergeCell ref="A31:B31"/>
    <mergeCell ref="C42:D42"/>
    <mergeCell ref="G25:H25"/>
    <mergeCell ref="F24:F25"/>
    <mergeCell ref="G24:H24"/>
    <mergeCell ref="A40:B40"/>
    <mergeCell ref="C24:D25"/>
    <mergeCell ref="A24:B25"/>
    <mergeCell ref="A41:B41"/>
    <mergeCell ref="A16:B16"/>
    <mergeCell ref="A21:B21"/>
    <mergeCell ref="A43:Q45"/>
    <mergeCell ref="L3:Q3"/>
    <mergeCell ref="F3:J3"/>
    <mergeCell ref="A37:B37"/>
    <mergeCell ref="A39:B39"/>
    <mergeCell ref="A32:B32"/>
    <mergeCell ref="A33:B33"/>
    <mergeCell ref="A34:B34"/>
    <mergeCell ref="A38:B38"/>
    <mergeCell ref="A35:B35"/>
    <mergeCell ref="A36:B36"/>
    <mergeCell ref="A27:B27"/>
    <mergeCell ref="A28:B28"/>
    <mergeCell ref="A29:B29"/>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8"/>
  <dimension ref="A1:T52"/>
  <sheetViews>
    <sheetView showGridLines="0" zoomScaleNormal="100" zoomScaleSheetLayoutView="100" workbookViewId="0">
      <selection sqref="A1:P1"/>
    </sheetView>
  </sheetViews>
  <sheetFormatPr defaultRowHeight="11.25"/>
  <cols>
    <col min="1" max="15" width="5.7109375" style="7" customWidth="1"/>
    <col min="16" max="16" width="7.7109375" style="7" customWidth="1"/>
    <col min="17" max="17" width="9.28515625" style="7" bestFit="1" customWidth="1"/>
    <col min="18" max="18" width="11.42578125" style="7" bestFit="1" customWidth="1"/>
    <col min="19" max="257" width="9.140625" style="7"/>
    <col min="258" max="270" width="10.7109375" style="7" customWidth="1"/>
    <col min="271" max="513" width="9.140625" style="7"/>
    <col min="514" max="526" width="10.7109375" style="7" customWidth="1"/>
    <col min="527" max="769" width="9.140625" style="7"/>
    <col min="770" max="782" width="10.7109375" style="7" customWidth="1"/>
    <col min="783" max="1025" width="9.140625" style="7"/>
    <col min="1026" max="1038" width="10.7109375" style="7" customWidth="1"/>
    <col min="1039" max="1281" width="9.140625" style="7"/>
    <col min="1282" max="1294" width="10.7109375" style="7" customWidth="1"/>
    <col min="1295" max="1537" width="9.140625" style="7"/>
    <col min="1538" max="1550" width="10.7109375" style="7" customWidth="1"/>
    <col min="1551" max="1793" width="9.140625" style="7"/>
    <col min="1794" max="1806" width="10.7109375" style="7" customWidth="1"/>
    <col min="1807" max="2049" width="9.140625" style="7"/>
    <col min="2050" max="2062" width="10.7109375" style="7" customWidth="1"/>
    <col min="2063" max="2305" width="9.140625" style="7"/>
    <col min="2306" max="2318" width="10.7109375" style="7" customWidth="1"/>
    <col min="2319" max="2561" width="9.140625" style="7"/>
    <col min="2562" max="2574" width="10.7109375" style="7" customWidth="1"/>
    <col min="2575" max="2817" width="9.140625" style="7"/>
    <col min="2818" max="2830" width="10.7109375" style="7" customWidth="1"/>
    <col min="2831" max="3073" width="9.140625" style="7"/>
    <col min="3074" max="3086" width="10.7109375" style="7" customWidth="1"/>
    <col min="3087" max="3329" width="9.140625" style="7"/>
    <col min="3330" max="3342" width="10.7109375" style="7" customWidth="1"/>
    <col min="3343" max="3585" width="9.140625" style="7"/>
    <col min="3586" max="3598" width="10.7109375" style="7" customWidth="1"/>
    <col min="3599" max="3841" width="9.140625" style="7"/>
    <col min="3842" max="3854" width="10.7109375" style="7" customWidth="1"/>
    <col min="3855" max="4097" width="9.140625" style="7"/>
    <col min="4098" max="4110" width="10.7109375" style="7" customWidth="1"/>
    <col min="4111" max="4353" width="9.140625" style="7"/>
    <col min="4354" max="4366" width="10.7109375" style="7" customWidth="1"/>
    <col min="4367" max="4609" width="9.140625" style="7"/>
    <col min="4610" max="4622" width="10.7109375" style="7" customWidth="1"/>
    <col min="4623" max="4865" width="9.140625" style="7"/>
    <col min="4866" max="4878" width="10.7109375" style="7" customWidth="1"/>
    <col min="4879" max="5121" width="9.140625" style="7"/>
    <col min="5122" max="5134" width="10.7109375" style="7" customWidth="1"/>
    <col min="5135" max="5377" width="9.140625" style="7"/>
    <col min="5378" max="5390" width="10.7109375" style="7" customWidth="1"/>
    <col min="5391" max="5633" width="9.140625" style="7"/>
    <col min="5634" max="5646" width="10.7109375" style="7" customWidth="1"/>
    <col min="5647" max="5889" width="9.140625" style="7"/>
    <col min="5890" max="5902" width="10.7109375" style="7" customWidth="1"/>
    <col min="5903" max="6145" width="9.140625" style="7"/>
    <col min="6146" max="6158" width="10.7109375" style="7" customWidth="1"/>
    <col min="6159" max="6401" width="9.140625" style="7"/>
    <col min="6402" max="6414" width="10.7109375" style="7" customWidth="1"/>
    <col min="6415" max="6657" width="9.140625" style="7"/>
    <col min="6658" max="6670" width="10.7109375" style="7" customWidth="1"/>
    <col min="6671" max="6913" width="9.140625" style="7"/>
    <col min="6914" max="6926" width="10.7109375" style="7" customWidth="1"/>
    <col min="6927" max="7169" width="9.140625" style="7"/>
    <col min="7170" max="7182" width="10.7109375" style="7" customWidth="1"/>
    <col min="7183" max="7425" width="9.140625" style="7"/>
    <col min="7426" max="7438" width="10.7109375" style="7" customWidth="1"/>
    <col min="7439" max="7681" width="9.140625" style="7"/>
    <col min="7682" max="7694" width="10.7109375" style="7" customWidth="1"/>
    <col min="7695" max="7937" width="9.140625" style="7"/>
    <col min="7938" max="7950" width="10.7109375" style="7" customWidth="1"/>
    <col min="7951" max="8193" width="9.140625" style="7"/>
    <col min="8194" max="8206" width="10.7109375" style="7" customWidth="1"/>
    <col min="8207" max="8449" width="9.140625" style="7"/>
    <col min="8450" max="8462" width="10.7109375" style="7" customWidth="1"/>
    <col min="8463" max="8705" width="9.140625" style="7"/>
    <col min="8706" max="8718" width="10.7109375" style="7" customWidth="1"/>
    <col min="8719" max="8961" width="9.140625" style="7"/>
    <col min="8962" max="8974" width="10.7109375" style="7" customWidth="1"/>
    <col min="8975" max="9217" width="9.140625" style="7"/>
    <col min="9218" max="9230" width="10.7109375" style="7" customWidth="1"/>
    <col min="9231" max="9473" width="9.140625" style="7"/>
    <col min="9474" max="9486" width="10.7109375" style="7" customWidth="1"/>
    <col min="9487" max="9729" width="9.140625" style="7"/>
    <col min="9730" max="9742" width="10.7109375" style="7" customWidth="1"/>
    <col min="9743" max="9985" width="9.140625" style="7"/>
    <col min="9986" max="9998" width="10.7109375" style="7" customWidth="1"/>
    <col min="9999" max="10241" width="9.140625" style="7"/>
    <col min="10242" max="10254" width="10.7109375" style="7" customWidth="1"/>
    <col min="10255" max="10497" width="9.140625" style="7"/>
    <col min="10498" max="10510" width="10.7109375" style="7" customWidth="1"/>
    <col min="10511" max="10753" width="9.140625" style="7"/>
    <col min="10754" max="10766" width="10.7109375" style="7" customWidth="1"/>
    <col min="10767" max="11009" width="9.140625" style="7"/>
    <col min="11010" max="11022" width="10.7109375" style="7" customWidth="1"/>
    <col min="11023" max="11265" width="9.140625" style="7"/>
    <col min="11266" max="11278" width="10.7109375" style="7" customWidth="1"/>
    <col min="11279" max="11521" width="9.140625" style="7"/>
    <col min="11522" max="11534" width="10.7109375" style="7" customWidth="1"/>
    <col min="11535" max="11777" width="9.140625" style="7"/>
    <col min="11778" max="11790" width="10.7109375" style="7" customWidth="1"/>
    <col min="11791" max="12033" width="9.140625" style="7"/>
    <col min="12034" max="12046" width="10.7109375" style="7" customWidth="1"/>
    <col min="12047" max="12289" width="9.140625" style="7"/>
    <col min="12290" max="12302" width="10.7109375" style="7" customWidth="1"/>
    <col min="12303" max="12545" width="9.140625" style="7"/>
    <col min="12546" max="12558" width="10.7109375" style="7" customWidth="1"/>
    <col min="12559" max="12801" width="9.140625" style="7"/>
    <col min="12802" max="12814" width="10.7109375" style="7" customWidth="1"/>
    <col min="12815" max="13057" width="9.140625" style="7"/>
    <col min="13058" max="13070" width="10.7109375" style="7" customWidth="1"/>
    <col min="13071" max="13313" width="9.140625" style="7"/>
    <col min="13314" max="13326" width="10.7109375" style="7" customWidth="1"/>
    <col min="13327" max="13569" width="9.140625" style="7"/>
    <col min="13570" max="13582" width="10.7109375" style="7" customWidth="1"/>
    <col min="13583" max="13825" width="9.140625" style="7"/>
    <col min="13826" max="13838" width="10.7109375" style="7" customWidth="1"/>
    <col min="13839" max="14081" width="9.140625" style="7"/>
    <col min="14082" max="14094" width="10.7109375" style="7" customWidth="1"/>
    <col min="14095" max="14337" width="9.140625" style="7"/>
    <col min="14338" max="14350" width="10.7109375" style="7" customWidth="1"/>
    <col min="14351" max="14593" width="9.140625" style="7"/>
    <col min="14594" max="14606" width="10.7109375" style="7" customWidth="1"/>
    <col min="14607" max="14849" width="9.140625" style="7"/>
    <col min="14850" max="14862" width="10.7109375" style="7" customWidth="1"/>
    <col min="14863" max="15105" width="9.140625" style="7"/>
    <col min="15106" max="15118" width="10.7109375" style="7" customWidth="1"/>
    <col min="15119" max="15361" width="9.140625" style="7"/>
    <col min="15362" max="15374" width="10.7109375" style="7" customWidth="1"/>
    <col min="15375" max="15617" width="9.140625" style="7"/>
    <col min="15618" max="15630" width="10.7109375" style="7" customWidth="1"/>
    <col min="15631" max="15873" width="9.140625" style="7"/>
    <col min="15874" max="15886" width="10.7109375" style="7" customWidth="1"/>
    <col min="15887" max="16129" width="9.140625" style="7"/>
    <col min="16130" max="16142" width="10.7109375" style="7" customWidth="1"/>
    <col min="16143" max="16384" width="9.140625" style="7"/>
  </cols>
  <sheetData>
    <row r="1" spans="1:20" ht="18" customHeight="1">
      <c r="A1" s="1554" t="s">
        <v>395</v>
      </c>
      <c r="B1" s="1554"/>
      <c r="C1" s="1554"/>
      <c r="D1" s="1554"/>
      <c r="E1" s="1554"/>
      <c r="F1" s="1554"/>
      <c r="G1" s="1554"/>
      <c r="H1" s="1554"/>
      <c r="I1" s="1554"/>
      <c r="J1" s="1554"/>
      <c r="K1" s="1554"/>
      <c r="L1" s="1554"/>
      <c r="M1" s="1554"/>
      <c r="N1" s="1554"/>
      <c r="O1" s="1554"/>
      <c r="P1" s="1554"/>
    </row>
    <row r="2" spans="1:20" ht="5.0999999999999996" customHeight="1">
      <c r="A2" s="1777"/>
      <c r="B2" s="1777"/>
      <c r="C2" s="1777"/>
      <c r="D2" s="1777"/>
      <c r="E2" s="1777"/>
      <c r="F2" s="1777"/>
      <c r="G2" s="1777"/>
      <c r="H2" s="1777"/>
      <c r="I2" s="1777"/>
      <c r="J2" s="1777"/>
      <c r="K2" s="1777"/>
      <c r="L2" s="1777"/>
      <c r="M2" s="1777"/>
      <c r="N2" s="1777"/>
      <c r="O2" s="1777"/>
      <c r="P2" s="1777"/>
      <c r="Q2" s="1777"/>
      <c r="R2" s="1777"/>
    </row>
    <row r="3" spans="1:20" ht="9.75" customHeight="1">
      <c r="A3" s="1839"/>
      <c r="B3" s="1839"/>
      <c r="C3" s="1839"/>
      <c r="D3" s="1839"/>
      <c r="E3" s="1839"/>
      <c r="F3" s="1839"/>
      <c r="G3" s="1839"/>
      <c r="H3" s="1839"/>
      <c r="I3" s="1839"/>
      <c r="J3" s="1839"/>
      <c r="K3" s="1839"/>
      <c r="L3" s="1839"/>
      <c r="M3" s="1839"/>
      <c r="N3" s="1839"/>
      <c r="O3" s="1839"/>
      <c r="P3" s="1839"/>
    </row>
    <row r="4" spans="1:20" ht="79.5">
      <c r="A4" s="491" t="s">
        <v>344</v>
      </c>
      <c r="B4" s="460" t="s">
        <v>342</v>
      </c>
      <c r="C4" s="460" t="s">
        <v>332</v>
      </c>
      <c r="D4" s="460" t="s">
        <v>334</v>
      </c>
      <c r="E4" s="460" t="s">
        <v>339</v>
      </c>
      <c r="F4" s="460" t="s">
        <v>341</v>
      </c>
      <c r="G4" s="460" t="s">
        <v>333</v>
      </c>
      <c r="H4" s="460" t="s">
        <v>335</v>
      </c>
      <c r="I4" s="460" t="s">
        <v>338</v>
      </c>
      <c r="J4" s="460" t="s">
        <v>337</v>
      </c>
      <c r="K4" s="460" t="s">
        <v>520</v>
      </c>
      <c r="L4" s="460" t="s">
        <v>331</v>
      </c>
      <c r="M4" s="460" t="s">
        <v>330</v>
      </c>
      <c r="N4" s="460" t="s">
        <v>340</v>
      </c>
      <c r="O4" s="460" t="s">
        <v>336</v>
      </c>
      <c r="P4" s="460" t="s">
        <v>226</v>
      </c>
    </row>
    <row r="5" spans="1:20" ht="15" customHeight="1">
      <c r="A5" s="883" t="s">
        <v>68</v>
      </c>
      <c r="B5" s="884">
        <f>'11.1'!D11</f>
        <v>76</v>
      </c>
      <c r="C5" s="884">
        <f>'11.1'!D18</f>
        <v>170</v>
      </c>
      <c r="D5" s="885">
        <f>'11.1'!D25</f>
        <v>49</v>
      </c>
      <c r="E5" s="885">
        <f>'11.1'!D32</f>
        <v>80</v>
      </c>
      <c r="F5" s="885">
        <f>'11.1'!D39</f>
        <v>84</v>
      </c>
      <c r="G5" s="885">
        <f>'11.1'!D46</f>
        <v>185</v>
      </c>
      <c r="H5" s="884">
        <f>'11.1'!D53</f>
        <v>121</v>
      </c>
      <c r="I5" s="884">
        <f>'11.1'!D67</f>
        <v>83</v>
      </c>
      <c r="J5" s="885">
        <f>'11.1'!D74</f>
        <v>84</v>
      </c>
      <c r="K5" s="885">
        <f>'11.1'!D81</f>
        <v>114</v>
      </c>
      <c r="L5" s="885">
        <f>'11.1'!D88</f>
        <v>186</v>
      </c>
      <c r="M5" s="885">
        <f>'11.1'!D95</f>
        <v>135</v>
      </c>
      <c r="N5" s="884">
        <f>'11.1'!D102</f>
        <v>79</v>
      </c>
      <c r="O5" s="885">
        <f>'11.1'!D109</f>
        <v>74</v>
      </c>
      <c r="P5" s="886">
        <f t="shared" ref="P5:P10" si="0">SUM(B5:O5)</f>
        <v>1520</v>
      </c>
      <c r="Q5" s="282"/>
      <c r="R5" s="27"/>
      <c r="S5" s="27"/>
      <c r="T5" s="27"/>
    </row>
    <row r="6" spans="1:20" ht="15" customHeight="1">
      <c r="A6" s="883" t="s">
        <v>60</v>
      </c>
      <c r="B6" s="884">
        <f>'11.1'!D12</f>
        <v>258</v>
      </c>
      <c r="C6" s="884">
        <f>'11.1'!D19</f>
        <v>749</v>
      </c>
      <c r="D6" s="885">
        <f>'11.1'!D26</f>
        <v>152</v>
      </c>
      <c r="E6" s="885">
        <f>'11.1'!D33</f>
        <v>225</v>
      </c>
      <c r="F6" s="885">
        <f>'11.1'!D40</f>
        <v>246</v>
      </c>
      <c r="G6" s="885">
        <f>'11.1'!D47</f>
        <v>403</v>
      </c>
      <c r="H6" s="885">
        <f>'11.1'!D54</f>
        <v>323</v>
      </c>
      <c r="I6" s="884">
        <f>'11.1'!D68</f>
        <v>246</v>
      </c>
      <c r="J6" s="885">
        <f>'11.1'!D75</f>
        <v>304</v>
      </c>
      <c r="K6" s="885">
        <f>'11.1'!D82</f>
        <v>1243</v>
      </c>
      <c r="L6" s="885">
        <f>'11.1'!D89</f>
        <v>657</v>
      </c>
      <c r="M6" s="885">
        <f>'11.1'!D96</f>
        <v>267</v>
      </c>
      <c r="N6" s="884">
        <f>'11.1'!D103</f>
        <v>297</v>
      </c>
      <c r="O6" s="885">
        <f>'11.1'!D110</f>
        <v>265</v>
      </c>
      <c r="P6" s="886">
        <f t="shared" si="0"/>
        <v>5635</v>
      </c>
      <c r="Q6" s="26"/>
      <c r="R6" s="27"/>
      <c r="S6" s="27"/>
      <c r="T6" s="27"/>
    </row>
    <row r="7" spans="1:20" ht="15" customHeight="1">
      <c r="A7" s="883" t="s">
        <v>28</v>
      </c>
      <c r="B7" s="884">
        <f>'11.1'!D13</f>
        <v>9709</v>
      </c>
      <c r="C7" s="884">
        <f>'11.1'!D20</f>
        <v>23529</v>
      </c>
      <c r="D7" s="885">
        <f>'11.1'!D27</f>
        <v>5749</v>
      </c>
      <c r="E7" s="885">
        <f>'11.1'!D34</f>
        <v>9698</v>
      </c>
      <c r="F7" s="885">
        <f>'11.1'!D41</f>
        <v>8650</v>
      </c>
      <c r="G7" s="885">
        <f>'11.1'!D48</f>
        <v>17932</v>
      </c>
      <c r="H7" s="885">
        <f>'11.1'!D55</f>
        <v>12902</v>
      </c>
      <c r="I7" s="884">
        <f>'11.1'!D69</f>
        <v>11061</v>
      </c>
      <c r="J7" s="885">
        <f>'11.1'!D76</f>
        <v>11598</v>
      </c>
      <c r="K7" s="885">
        <f>'11.1'!D83</f>
        <v>34983</v>
      </c>
      <c r="L7" s="885">
        <f>'11.1'!D90</f>
        <v>21027</v>
      </c>
      <c r="M7" s="885">
        <f>'11.1'!D97</f>
        <v>12675</v>
      </c>
      <c r="N7" s="884">
        <f>'11.1'!D104</f>
        <v>10619</v>
      </c>
      <c r="O7" s="885">
        <f>'11.1'!D111</f>
        <v>10579</v>
      </c>
      <c r="P7" s="886">
        <f t="shared" si="0"/>
        <v>200711</v>
      </c>
      <c r="Q7" s="285"/>
      <c r="R7" s="27"/>
      <c r="S7" s="27"/>
      <c r="T7" s="27"/>
    </row>
    <row r="8" spans="1:20" ht="15" customHeight="1">
      <c r="A8" s="883" t="s">
        <v>8</v>
      </c>
      <c r="B8" s="884">
        <f>'11.1'!D14</f>
        <v>91529</v>
      </c>
      <c r="C8" s="884">
        <f>'11.1'!D21</f>
        <v>342604</v>
      </c>
      <c r="D8" s="885">
        <f>'11.1'!D28</f>
        <v>74742</v>
      </c>
      <c r="E8" s="885">
        <f>'11.1'!D35</f>
        <v>103190</v>
      </c>
      <c r="F8" s="885">
        <f>'11.1'!D42</f>
        <v>80399</v>
      </c>
      <c r="G8" s="885">
        <f>'11.1'!D49</f>
        <v>343862</v>
      </c>
      <c r="H8" s="885">
        <f>'11.1'!D56</f>
        <v>166062</v>
      </c>
      <c r="I8" s="884">
        <f>'11.1'!D70</f>
        <v>119789</v>
      </c>
      <c r="J8" s="885">
        <f>'11.1'!D77</f>
        <v>141628</v>
      </c>
      <c r="K8" s="885">
        <f>'11.1'!D84</f>
        <v>332595</v>
      </c>
      <c r="L8" s="885">
        <f>'11.1'!D91</f>
        <v>253219</v>
      </c>
      <c r="M8" s="885">
        <f>'11.1'!D98</f>
        <v>200169</v>
      </c>
      <c r="N8" s="884">
        <f>'11.1'!D105</f>
        <v>105239</v>
      </c>
      <c r="O8" s="885">
        <f>'11.1'!D112</f>
        <v>139225</v>
      </c>
      <c r="P8" s="886">
        <f t="shared" si="0"/>
        <v>2494252</v>
      </c>
      <c r="Q8" s="26"/>
      <c r="R8" s="27"/>
      <c r="S8" s="27"/>
      <c r="T8" s="27"/>
    </row>
    <row r="9" spans="1:20" ht="15" customHeight="1">
      <c r="A9" s="883" t="s">
        <v>4</v>
      </c>
      <c r="B9" s="884">
        <f>'11.1'!D15</f>
        <v>18</v>
      </c>
      <c r="C9" s="884">
        <f>'11.1'!D22</f>
        <v>30</v>
      </c>
      <c r="D9" s="885">
        <f>'11.1'!D29</f>
        <v>11</v>
      </c>
      <c r="E9" s="885">
        <f>'11.1'!D36</f>
        <v>14</v>
      </c>
      <c r="F9" s="885">
        <f>'11.1'!D43</f>
        <v>8</v>
      </c>
      <c r="G9" s="885">
        <f>'11.1'!D50</f>
        <v>35</v>
      </c>
      <c r="H9" s="885">
        <f>'11.1'!D57</f>
        <v>15</v>
      </c>
      <c r="I9" s="884">
        <f>'11.1'!D71</f>
        <v>15</v>
      </c>
      <c r="J9" s="885">
        <f>'11.1'!D78</f>
        <v>15</v>
      </c>
      <c r="K9" s="885">
        <f>'11.1'!D85</f>
        <v>31</v>
      </c>
      <c r="L9" s="885">
        <f>'11.1'!D92</f>
        <v>44</v>
      </c>
      <c r="M9" s="885">
        <f>'11.1'!D99</f>
        <v>20</v>
      </c>
      <c r="N9" s="884">
        <f>'11.1'!D106</f>
        <v>15</v>
      </c>
      <c r="O9" s="885">
        <f>'11.1'!D113</f>
        <v>11</v>
      </c>
      <c r="P9" s="886">
        <f>SUM(B9:O9)</f>
        <v>282</v>
      </c>
      <c r="Q9" s="26"/>
      <c r="R9" s="27"/>
      <c r="S9" s="27"/>
      <c r="T9" s="27"/>
    </row>
    <row r="10" spans="1:20" ht="15" customHeight="1">
      <c r="A10" s="887" t="s">
        <v>137</v>
      </c>
      <c r="B10" s="888">
        <f>SUM(B5:B9)</f>
        <v>101590</v>
      </c>
      <c r="C10" s="888">
        <f t="shared" ref="C10:O10" si="1">SUM(C5:C9)</f>
        <v>367082</v>
      </c>
      <c r="D10" s="888">
        <f t="shared" si="1"/>
        <v>80703</v>
      </c>
      <c r="E10" s="888">
        <f t="shared" si="1"/>
        <v>113207</v>
      </c>
      <c r="F10" s="888">
        <f t="shared" si="1"/>
        <v>89387</v>
      </c>
      <c r="G10" s="888">
        <f t="shared" si="1"/>
        <v>362417</v>
      </c>
      <c r="H10" s="888">
        <f t="shared" si="1"/>
        <v>179423</v>
      </c>
      <c r="I10" s="888">
        <f t="shared" si="1"/>
        <v>131194</v>
      </c>
      <c r="J10" s="888">
        <f t="shared" si="1"/>
        <v>153629</v>
      </c>
      <c r="K10" s="888">
        <f t="shared" si="1"/>
        <v>368966</v>
      </c>
      <c r="L10" s="888">
        <f t="shared" si="1"/>
        <v>275133</v>
      </c>
      <c r="M10" s="888">
        <f t="shared" si="1"/>
        <v>213266</v>
      </c>
      <c r="N10" s="888">
        <f t="shared" si="1"/>
        <v>116249</v>
      </c>
      <c r="O10" s="888">
        <f t="shared" si="1"/>
        <v>150154</v>
      </c>
      <c r="P10" s="889">
        <f t="shared" si="0"/>
        <v>2702400</v>
      </c>
      <c r="Q10" s="26"/>
      <c r="R10" s="22"/>
      <c r="S10" s="27"/>
      <c r="T10" s="27"/>
    </row>
    <row r="11" spans="1:20" ht="7.5" customHeight="1">
      <c r="A11" s="92"/>
      <c r="B11" s="248"/>
      <c r="C11" s="280"/>
      <c r="D11" s="280"/>
      <c r="E11" s="280"/>
      <c r="F11" s="280"/>
      <c r="G11" s="280"/>
      <c r="H11" s="280"/>
      <c r="I11" s="280"/>
      <c r="J11" s="280"/>
      <c r="K11" s="248"/>
      <c r="L11" s="280"/>
      <c r="M11" s="280"/>
      <c r="N11" s="280"/>
      <c r="O11" s="280"/>
      <c r="P11" s="280"/>
      <c r="Q11" s="26"/>
      <c r="R11" s="27"/>
      <c r="S11" s="27"/>
      <c r="T11" s="27"/>
    </row>
    <row r="12" spans="1:20" ht="9.9499999999999993" customHeight="1">
      <c r="A12" s="1840"/>
      <c r="B12" s="1840"/>
      <c r="C12" s="1840"/>
      <c r="D12" s="1840"/>
      <c r="E12" s="1841"/>
      <c r="F12" s="1841"/>
      <c r="G12" s="1841"/>
      <c r="H12" s="1841"/>
      <c r="I12" s="1841"/>
      <c r="J12" s="1841"/>
      <c r="K12" s="1841"/>
      <c r="L12" s="1841"/>
      <c r="M12" s="1841"/>
      <c r="N12" s="1841"/>
      <c r="O12" s="1841"/>
      <c r="P12" s="1841"/>
      <c r="Q12" s="26"/>
      <c r="R12" s="27"/>
      <c r="S12" s="27"/>
      <c r="T12" s="27"/>
    </row>
    <row r="13" spans="1:20" ht="15" customHeight="1">
      <c r="A13" s="569" t="s">
        <v>345</v>
      </c>
      <c r="B13" s="521"/>
      <c r="C13" s="521"/>
      <c r="D13" s="521"/>
      <c r="E13" s="521"/>
      <c r="F13" s="521"/>
      <c r="G13" s="521"/>
      <c r="H13" s="521"/>
      <c r="I13" s="570" t="s">
        <v>346</v>
      </c>
      <c r="J13" s="522"/>
      <c r="K13" s="522"/>
      <c r="L13" s="522"/>
      <c r="M13" s="522"/>
      <c r="N13" s="522"/>
      <c r="O13" s="280"/>
      <c r="P13" s="280"/>
      <c r="Q13" s="26"/>
      <c r="R13" s="27"/>
      <c r="S13" s="27"/>
      <c r="T13" s="27"/>
    </row>
    <row r="14" spans="1:20" ht="15" customHeight="1">
      <c r="A14" s="92"/>
      <c r="B14" s="248"/>
      <c r="C14" s="280"/>
      <c r="D14" s="280"/>
      <c r="E14" s="280"/>
      <c r="F14" s="280"/>
      <c r="G14" s="280"/>
      <c r="H14" s="280"/>
      <c r="I14" s="280"/>
      <c r="J14" s="280"/>
      <c r="K14" s="248"/>
      <c r="L14" s="280"/>
      <c r="M14" s="280"/>
      <c r="N14" s="280"/>
      <c r="O14" s="280"/>
      <c r="P14" s="280"/>
      <c r="Q14" s="26"/>
      <c r="R14" s="27"/>
      <c r="S14" s="27"/>
      <c r="T14" s="27"/>
    </row>
    <row r="15" spans="1:20" ht="15" customHeight="1">
      <c r="A15" s="92"/>
      <c r="B15" s="248"/>
      <c r="C15" s="280"/>
      <c r="D15" s="280"/>
      <c r="E15" s="280"/>
      <c r="F15" s="280"/>
      <c r="G15" s="280"/>
      <c r="H15" s="280"/>
      <c r="I15" s="280"/>
      <c r="J15" s="280"/>
      <c r="K15" s="248"/>
      <c r="L15" s="280"/>
      <c r="M15" s="280"/>
      <c r="N15" s="280"/>
      <c r="O15" s="280"/>
      <c r="P15" s="280"/>
      <c r="Q15" s="26"/>
      <c r="R15" s="27"/>
      <c r="S15" s="27"/>
      <c r="T15" s="27"/>
    </row>
    <row r="16" spans="1:20" ht="15" customHeight="1">
      <c r="A16" s="92"/>
      <c r="B16" s="248"/>
      <c r="C16" s="280"/>
      <c r="D16" s="280"/>
      <c r="E16" s="280"/>
      <c r="F16" s="280"/>
      <c r="G16" s="280"/>
      <c r="H16" s="280"/>
      <c r="I16" s="280"/>
      <c r="J16" s="280"/>
      <c r="K16" s="248"/>
      <c r="L16" s="280"/>
      <c r="M16" s="280"/>
      <c r="N16" s="280"/>
      <c r="O16" s="280"/>
      <c r="P16" s="280"/>
      <c r="Q16" s="26"/>
      <c r="R16" s="27"/>
      <c r="S16" s="27"/>
      <c r="T16" s="27"/>
    </row>
    <row r="17" spans="1:20" ht="15" customHeight="1">
      <c r="A17" s="92"/>
      <c r="B17" s="248"/>
      <c r="C17" s="280"/>
      <c r="D17" s="280"/>
      <c r="E17" s="280"/>
      <c r="F17" s="280"/>
      <c r="G17" s="280"/>
      <c r="H17" s="280"/>
      <c r="I17" s="280"/>
      <c r="J17" s="280"/>
      <c r="K17" s="248"/>
      <c r="L17" s="280"/>
      <c r="M17" s="280"/>
      <c r="N17" s="280"/>
      <c r="O17" s="280"/>
      <c r="P17" s="280"/>
      <c r="Q17" s="26"/>
      <c r="R17" s="27"/>
      <c r="S17" s="27"/>
      <c r="T17" s="27"/>
    </row>
    <row r="18" spans="1:20" ht="15" customHeight="1">
      <c r="A18" s="92"/>
      <c r="B18" s="248"/>
      <c r="C18" s="248"/>
      <c r="D18" s="248"/>
      <c r="E18" s="248"/>
      <c r="F18" s="248"/>
      <c r="G18" s="248"/>
      <c r="H18" s="248"/>
      <c r="I18" s="248"/>
      <c r="J18" s="248"/>
      <c r="K18" s="248"/>
      <c r="L18" s="248"/>
      <c r="M18" s="248"/>
      <c r="N18" s="248"/>
      <c r="O18" s="248"/>
      <c r="P18" s="248"/>
    </row>
    <row r="19" spans="1:20" ht="15" customHeight="1">
      <c r="A19" s="92"/>
      <c r="B19" s="248"/>
      <c r="C19" s="248"/>
      <c r="D19" s="248"/>
      <c r="E19" s="248"/>
      <c r="F19" s="248"/>
      <c r="G19" s="248"/>
      <c r="H19" s="248"/>
      <c r="I19" s="248"/>
      <c r="J19" s="248"/>
      <c r="K19" s="248"/>
      <c r="L19" s="248"/>
      <c r="M19" s="248"/>
      <c r="N19" s="248"/>
      <c r="O19" s="248"/>
      <c r="P19" s="248"/>
    </row>
    <row r="20" spans="1:20" ht="15" customHeight="1">
      <c r="A20" s="92"/>
      <c r="B20" s="248"/>
      <c r="C20" s="248"/>
      <c r="D20" s="248"/>
      <c r="E20" s="248"/>
      <c r="F20" s="248"/>
      <c r="G20" s="248"/>
      <c r="H20" s="248"/>
      <c r="I20" s="248"/>
      <c r="J20" s="248"/>
      <c r="K20" s="248"/>
      <c r="L20" s="248"/>
      <c r="M20" s="248"/>
      <c r="N20" s="248"/>
      <c r="O20" s="248"/>
      <c r="P20" s="248"/>
    </row>
    <row r="21" spans="1:20" ht="15" customHeight="1">
      <c r="A21" s="92"/>
      <c r="B21" s="248"/>
      <c r="C21" s="248"/>
      <c r="D21" s="248"/>
      <c r="E21" s="248"/>
      <c r="F21" s="248"/>
      <c r="G21" s="248"/>
      <c r="H21" s="248"/>
      <c r="I21" s="248"/>
      <c r="J21" s="248"/>
      <c r="K21" s="248"/>
      <c r="L21" s="248"/>
      <c r="M21" s="248"/>
      <c r="N21" s="248"/>
      <c r="O21" s="248"/>
      <c r="P21" s="248"/>
    </row>
    <row r="22" spans="1:20" ht="15" customHeight="1">
      <c r="A22" s="92"/>
      <c r="B22" s="248"/>
      <c r="C22" s="248"/>
      <c r="D22" s="248"/>
      <c r="E22" s="248"/>
      <c r="F22" s="248"/>
      <c r="G22" s="248"/>
      <c r="H22" s="248"/>
      <c r="I22" s="248"/>
      <c r="J22" s="248"/>
      <c r="K22" s="248"/>
      <c r="L22" s="248"/>
      <c r="M22" s="248"/>
      <c r="N22" s="248"/>
      <c r="O22" s="248"/>
      <c r="P22" s="248"/>
    </row>
    <row r="23" spans="1:20" ht="15" customHeight="1">
      <c r="A23" s="92"/>
      <c r="B23" s="248"/>
      <c r="C23" s="248"/>
      <c r="D23" s="248"/>
      <c r="E23" s="248"/>
      <c r="F23" s="248"/>
      <c r="G23" s="248"/>
      <c r="H23" s="248"/>
      <c r="I23" s="248"/>
      <c r="J23" s="248"/>
      <c r="K23" s="248"/>
      <c r="L23" s="248"/>
      <c r="M23" s="248"/>
      <c r="N23" s="248"/>
      <c r="O23" s="248"/>
      <c r="P23" s="248"/>
    </row>
    <row r="24" spans="1:20" ht="15" customHeight="1">
      <c r="B24" s="521"/>
      <c r="C24" s="521"/>
      <c r="D24" s="521"/>
      <c r="E24" s="521"/>
      <c r="H24" s="248"/>
      <c r="J24" s="521"/>
      <c r="K24" s="521"/>
      <c r="L24" s="521"/>
      <c r="M24" s="521"/>
      <c r="N24" s="280"/>
      <c r="O24" s="280"/>
      <c r="P24" s="280"/>
      <c r="Q24" s="280"/>
      <c r="R24" s="280"/>
    </row>
    <row r="25" spans="1:20" ht="15" customHeight="1">
      <c r="B25" s="248"/>
      <c r="C25" s="248"/>
      <c r="D25" s="248"/>
      <c r="E25" s="248"/>
      <c r="F25" s="248"/>
      <c r="G25" s="248"/>
      <c r="H25" s="248"/>
      <c r="J25" s="248"/>
      <c r="K25" s="248"/>
      <c r="L25" s="248"/>
      <c r="M25" s="248"/>
      <c r="N25" s="248"/>
      <c r="O25" s="248"/>
      <c r="P25" s="248"/>
    </row>
    <row r="26" spans="1:20" ht="15" customHeight="1">
      <c r="A26" s="569" t="s">
        <v>347</v>
      </c>
      <c r="B26" s="248"/>
      <c r="C26" s="248"/>
      <c r="D26" s="248"/>
      <c r="E26" s="248"/>
      <c r="F26" s="248"/>
      <c r="G26" s="248"/>
      <c r="H26" s="248"/>
      <c r="I26" s="569" t="s">
        <v>348</v>
      </c>
      <c r="J26" s="248"/>
      <c r="K26" s="248"/>
      <c r="L26" s="248"/>
      <c r="M26" s="248"/>
      <c r="N26" s="248"/>
      <c r="O26" s="248"/>
      <c r="P26" s="248"/>
    </row>
    <row r="27" spans="1:20" ht="9.75" customHeight="1"/>
    <row r="29" spans="1:20" ht="12" customHeight="1">
      <c r="A29" s="239"/>
      <c r="B29" s="239"/>
      <c r="C29" s="239"/>
      <c r="H29" s="239"/>
      <c r="I29" s="239"/>
      <c r="J29" s="239"/>
      <c r="K29" s="239"/>
      <c r="N29" s="22"/>
      <c r="O29" s="239"/>
      <c r="P29" s="239"/>
    </row>
    <row r="30" spans="1:20" ht="12" customHeight="1">
      <c r="E30" s="19"/>
      <c r="F30" s="19"/>
      <c r="G30" s="19"/>
      <c r="H30" s="19"/>
      <c r="L30" s="19"/>
      <c r="M30" s="19"/>
      <c r="N30" s="22"/>
    </row>
    <row r="31" spans="1:20" ht="12" customHeight="1">
      <c r="E31" s="19"/>
      <c r="F31" s="19"/>
      <c r="G31" s="19"/>
      <c r="L31" s="19"/>
      <c r="M31" s="19"/>
      <c r="N31" s="22"/>
    </row>
    <row r="32" spans="1:20" ht="12" customHeight="1">
      <c r="E32" s="19"/>
      <c r="F32" s="19"/>
      <c r="G32" s="19"/>
      <c r="L32" s="19"/>
      <c r="M32" s="19"/>
      <c r="N32" s="22"/>
    </row>
    <row r="33" spans="1:16" ht="12" customHeight="1">
      <c r="E33" s="19"/>
      <c r="F33" s="19"/>
      <c r="G33" s="19"/>
      <c r="L33" s="19"/>
      <c r="M33" s="19"/>
      <c r="N33" s="19"/>
    </row>
    <row r="34" spans="1:16" ht="12" customHeight="1">
      <c r="E34" s="19"/>
      <c r="F34" s="19"/>
      <c r="G34" s="19"/>
      <c r="L34" s="19"/>
      <c r="M34" s="19"/>
      <c r="N34" s="19"/>
    </row>
    <row r="35" spans="1:16" ht="12" customHeight="1">
      <c r="E35" s="19"/>
      <c r="F35" s="19"/>
      <c r="G35" s="19"/>
      <c r="L35" s="19"/>
      <c r="M35" s="19"/>
      <c r="N35" s="19"/>
    </row>
    <row r="36" spans="1:16" ht="12" customHeight="1">
      <c r="E36" s="19"/>
      <c r="F36" s="19"/>
      <c r="G36" s="19"/>
      <c r="L36" s="19"/>
      <c r="M36" s="19"/>
      <c r="N36" s="19"/>
    </row>
    <row r="37" spans="1:16" ht="12" customHeight="1">
      <c r="E37" s="19"/>
      <c r="F37" s="19"/>
      <c r="G37" s="19"/>
      <c r="L37" s="19"/>
      <c r="M37" s="19"/>
      <c r="N37" s="19"/>
    </row>
    <row r="38" spans="1:16" ht="12.75" customHeight="1">
      <c r="K38" s="280"/>
    </row>
    <row r="39" spans="1:16" ht="12" customHeight="1">
      <c r="E39" s="19"/>
      <c r="F39" s="19"/>
      <c r="G39" s="19"/>
      <c r="L39" s="19"/>
      <c r="M39" s="19"/>
      <c r="N39" s="19"/>
    </row>
    <row r="40" spans="1:16" ht="12.75" customHeight="1">
      <c r="F40" s="19"/>
      <c r="G40" s="19"/>
      <c r="J40" s="27"/>
      <c r="K40" s="27"/>
      <c r="L40" s="27"/>
      <c r="M40" s="27"/>
      <c r="N40" s="27"/>
      <c r="O40" s="27"/>
      <c r="P40" s="27"/>
    </row>
    <row r="41" spans="1:16" ht="12" customHeight="1">
      <c r="E41" s="19"/>
      <c r="F41" s="19"/>
      <c r="G41" s="19"/>
      <c r="L41" s="19"/>
      <c r="M41" s="19"/>
      <c r="N41" s="19"/>
    </row>
    <row r="42" spans="1:16" ht="13.5" customHeight="1">
      <c r="A42" s="569" t="s">
        <v>349</v>
      </c>
      <c r="I42" s="569" t="s">
        <v>350</v>
      </c>
    </row>
    <row r="43" spans="1:16" ht="12" customHeight="1"/>
    <row r="44" spans="1:16" ht="12" customHeight="1"/>
    <row r="45" spans="1:16" ht="12" customHeight="1"/>
    <row r="46" spans="1:16" ht="12" customHeight="1"/>
    <row r="52" ht="9.9499999999999993" customHeight="1"/>
  </sheetData>
  <mergeCells count="8">
    <mergeCell ref="A1:P1"/>
    <mergeCell ref="A3:P3"/>
    <mergeCell ref="A2:I2"/>
    <mergeCell ref="A12:D12"/>
    <mergeCell ref="E12:H12"/>
    <mergeCell ref="I12:L12"/>
    <mergeCell ref="M12:P12"/>
    <mergeCell ref="J2:R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9"/>
  <dimension ref="A1:AG104"/>
  <sheetViews>
    <sheetView showGridLines="0" zoomScaleNormal="100" zoomScaleSheetLayoutView="100" workbookViewId="0">
      <selection sqref="A1:R1"/>
    </sheetView>
  </sheetViews>
  <sheetFormatPr defaultRowHeight="11.25"/>
  <cols>
    <col min="1" max="1" width="8.28515625" style="7" customWidth="1"/>
    <col min="2" max="15" width="5.28515625" style="7" customWidth="1"/>
    <col min="16" max="16" width="5.7109375" style="7" customWidth="1"/>
    <col min="17" max="17" width="5.28515625" style="7" customWidth="1"/>
    <col min="18" max="18" width="6.140625" style="7" customWidth="1"/>
    <col min="19" max="19" width="9.28515625" style="7" bestFit="1" customWidth="1"/>
    <col min="20" max="20" width="11.42578125" style="7" bestFit="1" customWidth="1"/>
    <col min="21" max="21" width="11.5703125" style="7" customWidth="1"/>
    <col min="22" max="22" width="10.85546875" style="7" bestFit="1" customWidth="1"/>
    <col min="23" max="259" width="9.140625" style="7"/>
    <col min="260" max="272" width="10.7109375" style="7" customWidth="1"/>
    <col min="273" max="515" width="9.140625" style="7"/>
    <col min="516" max="528" width="10.7109375" style="7" customWidth="1"/>
    <col min="529" max="771" width="9.140625" style="7"/>
    <col min="772" max="784" width="10.7109375" style="7" customWidth="1"/>
    <col min="785" max="1027" width="9.140625" style="7"/>
    <col min="1028" max="1040" width="10.7109375" style="7" customWidth="1"/>
    <col min="1041" max="1283" width="9.140625" style="7"/>
    <col min="1284" max="1296" width="10.7109375" style="7" customWidth="1"/>
    <col min="1297" max="1539" width="9.140625" style="7"/>
    <col min="1540" max="1552" width="10.7109375" style="7" customWidth="1"/>
    <col min="1553" max="1795" width="9.140625" style="7"/>
    <col min="1796" max="1808" width="10.7109375" style="7" customWidth="1"/>
    <col min="1809" max="2051" width="9.140625" style="7"/>
    <col min="2052" max="2064" width="10.7109375" style="7" customWidth="1"/>
    <col min="2065" max="2307" width="9.140625" style="7"/>
    <col min="2308" max="2320" width="10.7109375" style="7" customWidth="1"/>
    <col min="2321" max="2563" width="9.140625" style="7"/>
    <col min="2564" max="2576" width="10.7109375" style="7" customWidth="1"/>
    <col min="2577" max="2819" width="9.140625" style="7"/>
    <col min="2820" max="2832" width="10.7109375" style="7" customWidth="1"/>
    <col min="2833" max="3075" width="9.140625" style="7"/>
    <col min="3076" max="3088" width="10.7109375" style="7" customWidth="1"/>
    <col min="3089" max="3331" width="9.140625" style="7"/>
    <col min="3332" max="3344" width="10.7109375" style="7" customWidth="1"/>
    <col min="3345" max="3587" width="9.140625" style="7"/>
    <col min="3588" max="3600" width="10.7109375" style="7" customWidth="1"/>
    <col min="3601" max="3843" width="9.140625" style="7"/>
    <col min="3844" max="3856" width="10.7109375" style="7" customWidth="1"/>
    <col min="3857" max="4099" width="9.140625" style="7"/>
    <col min="4100" max="4112" width="10.7109375" style="7" customWidth="1"/>
    <col min="4113" max="4355" width="9.140625" style="7"/>
    <col min="4356" max="4368" width="10.7109375" style="7" customWidth="1"/>
    <col min="4369" max="4611" width="9.140625" style="7"/>
    <col min="4612" max="4624" width="10.7109375" style="7" customWidth="1"/>
    <col min="4625" max="4867" width="9.140625" style="7"/>
    <col min="4868" max="4880" width="10.7109375" style="7" customWidth="1"/>
    <col min="4881" max="5123" width="9.140625" style="7"/>
    <col min="5124" max="5136" width="10.7109375" style="7" customWidth="1"/>
    <col min="5137" max="5379" width="9.140625" style="7"/>
    <col min="5380" max="5392" width="10.7109375" style="7" customWidth="1"/>
    <col min="5393" max="5635" width="9.140625" style="7"/>
    <col min="5636" max="5648" width="10.7109375" style="7" customWidth="1"/>
    <col min="5649" max="5891" width="9.140625" style="7"/>
    <col min="5892" max="5904" width="10.7109375" style="7" customWidth="1"/>
    <col min="5905" max="6147" width="9.140625" style="7"/>
    <col min="6148" max="6160" width="10.7109375" style="7" customWidth="1"/>
    <col min="6161" max="6403" width="9.140625" style="7"/>
    <col min="6404" max="6416" width="10.7109375" style="7" customWidth="1"/>
    <col min="6417" max="6659" width="9.140625" style="7"/>
    <col min="6660" max="6672" width="10.7109375" style="7" customWidth="1"/>
    <col min="6673" max="6915" width="9.140625" style="7"/>
    <col min="6916" max="6928" width="10.7109375" style="7" customWidth="1"/>
    <col min="6929" max="7171" width="9.140625" style="7"/>
    <col min="7172" max="7184" width="10.7109375" style="7" customWidth="1"/>
    <col min="7185" max="7427" width="9.140625" style="7"/>
    <col min="7428" max="7440" width="10.7109375" style="7" customWidth="1"/>
    <col min="7441" max="7683" width="9.140625" style="7"/>
    <col min="7684" max="7696" width="10.7109375" style="7" customWidth="1"/>
    <col min="7697" max="7939" width="9.140625" style="7"/>
    <col min="7940" max="7952" width="10.7109375" style="7" customWidth="1"/>
    <col min="7953" max="8195" width="9.140625" style="7"/>
    <col min="8196" max="8208" width="10.7109375" style="7" customWidth="1"/>
    <col min="8209" max="8451" width="9.140625" style="7"/>
    <col min="8452" max="8464" width="10.7109375" style="7" customWidth="1"/>
    <col min="8465" max="8707" width="9.140625" style="7"/>
    <col min="8708" max="8720" width="10.7109375" style="7" customWidth="1"/>
    <col min="8721" max="8963" width="9.140625" style="7"/>
    <col min="8964" max="8976" width="10.7109375" style="7" customWidth="1"/>
    <col min="8977" max="9219" width="9.140625" style="7"/>
    <col min="9220" max="9232" width="10.7109375" style="7" customWidth="1"/>
    <col min="9233" max="9475" width="9.140625" style="7"/>
    <col min="9476" max="9488" width="10.7109375" style="7" customWidth="1"/>
    <col min="9489" max="9731" width="9.140625" style="7"/>
    <col min="9732" max="9744" width="10.7109375" style="7" customWidth="1"/>
    <col min="9745" max="9987" width="9.140625" style="7"/>
    <col min="9988" max="10000" width="10.7109375" style="7" customWidth="1"/>
    <col min="10001" max="10243" width="9.140625" style="7"/>
    <col min="10244" max="10256" width="10.7109375" style="7" customWidth="1"/>
    <col min="10257" max="10499" width="9.140625" style="7"/>
    <col min="10500" max="10512" width="10.7109375" style="7" customWidth="1"/>
    <col min="10513" max="10755" width="9.140625" style="7"/>
    <col min="10756" max="10768" width="10.7109375" style="7" customWidth="1"/>
    <col min="10769" max="11011" width="9.140625" style="7"/>
    <col min="11012" max="11024" width="10.7109375" style="7" customWidth="1"/>
    <col min="11025" max="11267" width="9.140625" style="7"/>
    <col min="11268" max="11280" width="10.7109375" style="7" customWidth="1"/>
    <col min="11281" max="11523" width="9.140625" style="7"/>
    <col min="11524" max="11536" width="10.7109375" style="7" customWidth="1"/>
    <col min="11537" max="11779" width="9.140625" style="7"/>
    <col min="11780" max="11792" width="10.7109375" style="7" customWidth="1"/>
    <col min="11793" max="12035" width="9.140625" style="7"/>
    <col min="12036" max="12048" width="10.7109375" style="7" customWidth="1"/>
    <col min="12049" max="12291" width="9.140625" style="7"/>
    <col min="12292" max="12304" width="10.7109375" style="7" customWidth="1"/>
    <col min="12305" max="12547" width="9.140625" style="7"/>
    <col min="12548" max="12560" width="10.7109375" style="7" customWidth="1"/>
    <col min="12561" max="12803" width="9.140625" style="7"/>
    <col min="12804" max="12816" width="10.7109375" style="7" customWidth="1"/>
    <col min="12817" max="13059" width="9.140625" style="7"/>
    <col min="13060" max="13072" width="10.7109375" style="7" customWidth="1"/>
    <col min="13073" max="13315" width="9.140625" style="7"/>
    <col min="13316" max="13328" width="10.7109375" style="7" customWidth="1"/>
    <col min="13329" max="13571" width="9.140625" style="7"/>
    <col min="13572" max="13584" width="10.7109375" style="7" customWidth="1"/>
    <col min="13585" max="13827" width="9.140625" style="7"/>
    <col min="13828" max="13840" width="10.7109375" style="7" customWidth="1"/>
    <col min="13841" max="14083" width="9.140625" style="7"/>
    <col min="14084" max="14096" width="10.7109375" style="7" customWidth="1"/>
    <col min="14097" max="14339" width="9.140625" style="7"/>
    <col min="14340" max="14352" width="10.7109375" style="7" customWidth="1"/>
    <col min="14353" max="14595" width="9.140625" style="7"/>
    <col min="14596" max="14608" width="10.7109375" style="7" customWidth="1"/>
    <col min="14609" max="14851" width="9.140625" style="7"/>
    <col min="14852" max="14864" width="10.7109375" style="7" customWidth="1"/>
    <col min="14865" max="15107" width="9.140625" style="7"/>
    <col min="15108" max="15120" width="10.7109375" style="7" customWidth="1"/>
    <col min="15121" max="15363" width="9.140625" style="7"/>
    <col min="15364" max="15376" width="10.7109375" style="7" customWidth="1"/>
    <col min="15377" max="15619" width="9.140625" style="7"/>
    <col min="15620" max="15632" width="10.7109375" style="7" customWidth="1"/>
    <col min="15633" max="15875" width="9.140625" style="7"/>
    <col min="15876" max="15888" width="10.7109375" style="7" customWidth="1"/>
    <col min="15889" max="16131" width="9.140625" style="7"/>
    <col min="16132" max="16144" width="10.7109375" style="7" customWidth="1"/>
    <col min="16145" max="16384" width="9.140625" style="7"/>
  </cols>
  <sheetData>
    <row r="1" spans="1:28" ht="36" customHeight="1">
      <c r="A1" s="1845" t="s">
        <v>428</v>
      </c>
      <c r="B1" s="1554"/>
      <c r="C1" s="1554"/>
      <c r="D1" s="1554"/>
      <c r="E1" s="1554"/>
      <c r="F1" s="1554"/>
      <c r="G1" s="1554"/>
      <c r="H1" s="1554"/>
      <c r="I1" s="1554"/>
      <c r="J1" s="1554"/>
      <c r="K1" s="1554"/>
      <c r="L1" s="1554"/>
      <c r="M1" s="1554"/>
      <c r="N1" s="1554"/>
      <c r="O1" s="1554"/>
      <c r="P1" s="1554"/>
      <c r="Q1" s="1554"/>
      <c r="R1" s="1554"/>
    </row>
    <row r="2" spans="1:28" ht="5.0999999999999996" customHeight="1">
      <c r="A2" s="1844"/>
      <c r="B2" s="1844"/>
      <c r="C2" s="1844"/>
      <c r="D2" s="1844"/>
      <c r="E2" s="1844"/>
      <c r="F2" s="1844"/>
      <c r="G2" s="1844"/>
      <c r="H2" s="1844"/>
      <c r="I2" s="1844"/>
      <c r="J2" s="467"/>
      <c r="K2" s="444"/>
      <c r="L2" s="444"/>
      <c r="M2" s="444"/>
      <c r="N2" s="444"/>
      <c r="O2" s="444"/>
      <c r="P2" s="444"/>
      <c r="Q2" s="444"/>
      <c r="R2" s="444"/>
    </row>
    <row r="3" spans="1:28" s="153" customFormat="1" ht="20.100000000000001" customHeight="1">
      <c r="A3" s="1846" t="s">
        <v>543</v>
      </c>
      <c r="B3" s="1846"/>
      <c r="C3" s="1846"/>
      <c r="D3" s="1846"/>
      <c r="E3" s="1846"/>
      <c r="F3" s="1846"/>
      <c r="G3" s="1846"/>
      <c r="H3" s="1846"/>
      <c r="I3" s="1846"/>
      <c r="J3" s="1846"/>
      <c r="K3" s="1846"/>
      <c r="L3" s="1846"/>
      <c r="M3" s="1846"/>
      <c r="N3" s="1846"/>
      <c r="O3" s="1846"/>
      <c r="P3" s="1846"/>
      <c r="Q3" s="1846"/>
      <c r="R3" s="1846"/>
    </row>
    <row r="4" spans="1:28" ht="79.5">
      <c r="A4" s="1274" t="str">
        <f>'6.1'!A6</f>
        <v>Období</v>
      </c>
      <c r="B4" s="460" t="s">
        <v>342</v>
      </c>
      <c r="C4" s="460" t="s">
        <v>332</v>
      </c>
      <c r="D4" s="460" t="s">
        <v>334</v>
      </c>
      <c r="E4" s="460" t="s">
        <v>339</v>
      </c>
      <c r="F4" s="460" t="s">
        <v>341</v>
      </c>
      <c r="G4" s="460" t="s">
        <v>333</v>
      </c>
      <c r="H4" s="460" t="s">
        <v>335</v>
      </c>
      <c r="I4" s="460" t="s">
        <v>338</v>
      </c>
      <c r="J4" s="460" t="s">
        <v>337</v>
      </c>
      <c r="K4" s="460" t="s">
        <v>520</v>
      </c>
      <c r="L4" s="460" t="s">
        <v>331</v>
      </c>
      <c r="M4" s="460" t="s">
        <v>330</v>
      </c>
      <c r="N4" s="460" t="s">
        <v>340</v>
      </c>
      <c r="O4" s="460" t="s">
        <v>336</v>
      </c>
      <c r="P4" s="460" t="s">
        <v>352</v>
      </c>
      <c r="Q4" s="460" t="s">
        <v>353</v>
      </c>
      <c r="R4" s="460" t="s">
        <v>226</v>
      </c>
    </row>
    <row r="5" spans="1:28" ht="12" customHeight="1">
      <c r="A5" s="1261" t="str">
        <f>'6.1'!A9</f>
        <v>leden</v>
      </c>
      <c r="B5" s="1288">
        <v>37.256678039999997</v>
      </c>
      <c r="C5" s="1288">
        <v>141.1335</v>
      </c>
      <c r="D5" s="1288">
        <v>29.540599999999998</v>
      </c>
      <c r="E5" s="1288">
        <v>43.7943</v>
      </c>
      <c r="F5" s="1288">
        <v>41.687200000000004</v>
      </c>
      <c r="G5" s="1288">
        <v>109.32460500000001</v>
      </c>
      <c r="H5" s="1288">
        <v>66.737300000000005</v>
      </c>
      <c r="I5" s="1288">
        <v>44.548672999999994</v>
      </c>
      <c r="J5" s="1288">
        <v>46.312399999999997</v>
      </c>
      <c r="K5" s="1288">
        <v>106.88413654485799</v>
      </c>
      <c r="L5" s="1288">
        <v>137.29623731146199</v>
      </c>
      <c r="M5" s="1288">
        <v>121.58120100000001</v>
      </c>
      <c r="N5" s="1288">
        <v>41.604536961000008</v>
      </c>
      <c r="O5" s="1288">
        <v>55.616500000000002</v>
      </c>
      <c r="P5" s="1288">
        <v>1023.31786785732</v>
      </c>
      <c r="Q5" s="1288">
        <v>20.805278011936</v>
      </c>
      <c r="R5" s="1294">
        <f>SUM(P5:Q5)</f>
        <v>1044.1231458692559</v>
      </c>
      <c r="S5" s="282"/>
      <c r="T5" s="26"/>
      <c r="U5" s="27"/>
      <c r="V5" s="27"/>
    </row>
    <row r="6" spans="1:28" ht="12" customHeight="1">
      <c r="A6" s="1262" t="str">
        <f>'6.1'!A10</f>
        <v>únor</v>
      </c>
      <c r="B6" s="884">
        <v>33.825753743</v>
      </c>
      <c r="C6" s="884">
        <v>126.07259999999999</v>
      </c>
      <c r="D6" s="884">
        <v>27.1511</v>
      </c>
      <c r="E6" s="884">
        <v>39.343199999999996</v>
      </c>
      <c r="F6" s="884">
        <v>38.428899999999992</v>
      </c>
      <c r="G6" s="884">
        <v>102.835112</v>
      </c>
      <c r="H6" s="884">
        <v>60.6967</v>
      </c>
      <c r="I6" s="884">
        <v>41.011747</v>
      </c>
      <c r="J6" s="884">
        <v>43.7545</v>
      </c>
      <c r="K6" s="884">
        <v>98.054150130660005</v>
      </c>
      <c r="L6" s="884">
        <v>126.08701534562701</v>
      </c>
      <c r="M6" s="884">
        <v>117.273539</v>
      </c>
      <c r="N6" s="884">
        <v>38.037288257000007</v>
      </c>
      <c r="O6" s="884">
        <v>50.9711</v>
      </c>
      <c r="P6" s="884">
        <v>943.5427054762871</v>
      </c>
      <c r="Q6" s="884">
        <v>18.395061365697003</v>
      </c>
      <c r="R6" s="1295">
        <f t="shared" ref="R6:R16" si="0">SUM(P6:Q6)</f>
        <v>961.93776684198406</v>
      </c>
      <c r="S6" s="26"/>
      <c r="T6" s="26"/>
      <c r="U6" s="27"/>
      <c r="V6" s="2"/>
      <c r="W6" s="3"/>
      <c r="X6" s="3"/>
      <c r="Y6" s="3"/>
      <c r="Z6" s="3"/>
      <c r="AA6" s="3"/>
      <c r="AB6" s="3"/>
    </row>
    <row r="7" spans="1:28" ht="12" customHeight="1">
      <c r="A7" s="1263" t="str">
        <f>'6.1'!A11</f>
        <v>březen</v>
      </c>
      <c r="B7" s="1291">
        <v>27.109894802999996</v>
      </c>
      <c r="C7" s="1291">
        <v>93.327699999999979</v>
      </c>
      <c r="D7" s="1291">
        <v>20.444699999999997</v>
      </c>
      <c r="E7" s="1291">
        <v>29.621599999999997</v>
      </c>
      <c r="F7" s="1291">
        <v>28.676500000000001</v>
      </c>
      <c r="G7" s="1291">
        <v>83.130546999999993</v>
      </c>
      <c r="H7" s="1291">
        <v>44.447199999999995</v>
      </c>
      <c r="I7" s="1291">
        <v>32.208328999999999</v>
      </c>
      <c r="J7" s="1291">
        <v>34.136000000000003</v>
      </c>
      <c r="K7" s="1291">
        <v>72.195312303159014</v>
      </c>
      <c r="L7" s="1291">
        <v>97.475939556069008</v>
      </c>
      <c r="M7" s="1291">
        <v>106.60649400000001</v>
      </c>
      <c r="N7" s="1291">
        <v>29.053104196</v>
      </c>
      <c r="O7" s="1291">
        <v>36.862199999999994</v>
      </c>
      <c r="P7" s="1291">
        <v>735.29552085822809</v>
      </c>
      <c r="Q7" s="1291">
        <v>15.699913977439996</v>
      </c>
      <c r="R7" s="1296">
        <f t="shared" si="0"/>
        <v>750.99543483566811</v>
      </c>
      <c r="S7" s="285"/>
      <c r="T7" s="26"/>
      <c r="U7" s="27"/>
      <c r="V7" s="2"/>
      <c r="W7" s="3"/>
      <c r="X7" s="3"/>
      <c r="Y7" s="3"/>
      <c r="Z7" s="3"/>
      <c r="AA7" s="3"/>
      <c r="AB7" s="3"/>
    </row>
    <row r="8" spans="1:28" ht="12" customHeight="1">
      <c r="A8" s="1261" t="str">
        <f>'6.1'!A12</f>
        <v>duben</v>
      </c>
      <c r="B8" s="1288">
        <v>17.811713689999998</v>
      </c>
      <c r="C8" s="1288">
        <v>55.927899999999994</v>
      </c>
      <c r="D8" s="1288">
        <v>14.387000000000002</v>
      </c>
      <c r="E8" s="1288">
        <v>19.064699999999998</v>
      </c>
      <c r="F8" s="1288">
        <v>17.9924</v>
      </c>
      <c r="G8" s="1288">
        <v>57.956154999999995</v>
      </c>
      <c r="H8" s="1288">
        <v>28.525400000000001</v>
      </c>
      <c r="I8" s="1288">
        <v>22.208190999999999</v>
      </c>
      <c r="J8" s="1288">
        <v>22.581299999999999</v>
      </c>
      <c r="K8" s="1288">
        <v>41.713398638148</v>
      </c>
      <c r="L8" s="1288">
        <v>61.757100059243008</v>
      </c>
      <c r="M8" s="1288">
        <v>93.331969000000001</v>
      </c>
      <c r="N8" s="1288">
        <v>19.415801309999999</v>
      </c>
      <c r="O8" s="1288">
        <v>24.395699999999998</v>
      </c>
      <c r="P8" s="1288">
        <v>497.06872869739101</v>
      </c>
      <c r="Q8" s="1288">
        <v>5.829455435002</v>
      </c>
      <c r="R8" s="1294">
        <f t="shared" si="0"/>
        <v>502.898184132393</v>
      </c>
      <c r="S8" s="26"/>
      <c r="T8" s="26"/>
      <c r="U8" s="27"/>
      <c r="V8" s="2"/>
      <c r="W8" s="3"/>
      <c r="X8" s="3"/>
      <c r="Y8" s="3"/>
      <c r="Z8" s="3"/>
      <c r="AA8" s="3"/>
      <c r="AB8" s="3"/>
    </row>
    <row r="9" spans="1:28" ht="12" customHeight="1">
      <c r="A9" s="1262" t="str">
        <f>'6.1'!A13</f>
        <v>květen</v>
      </c>
      <c r="B9" s="884">
        <v>14.641706040999997</v>
      </c>
      <c r="C9" s="884">
        <v>41.762500000000003</v>
      </c>
      <c r="D9" s="884">
        <v>12.275199999999998</v>
      </c>
      <c r="E9" s="884">
        <v>15.9275</v>
      </c>
      <c r="F9" s="884">
        <v>15.535499999999999</v>
      </c>
      <c r="G9" s="884">
        <v>51.314402999999999</v>
      </c>
      <c r="H9" s="884">
        <v>23.382199999999997</v>
      </c>
      <c r="I9" s="884">
        <v>18.492133999999997</v>
      </c>
      <c r="J9" s="884">
        <v>18.730800000000002</v>
      </c>
      <c r="K9" s="884">
        <v>30.428436423093</v>
      </c>
      <c r="L9" s="884">
        <v>50.889219172270991</v>
      </c>
      <c r="M9" s="884">
        <v>81.180976000000015</v>
      </c>
      <c r="N9" s="884">
        <v>15.460124959</v>
      </c>
      <c r="O9" s="884">
        <v>19.638000000000002</v>
      </c>
      <c r="P9" s="884">
        <v>409.658699595364</v>
      </c>
      <c r="Q9" s="884">
        <v>4.9851887188109991</v>
      </c>
      <c r="R9" s="1295">
        <f t="shared" si="0"/>
        <v>414.643888314175</v>
      </c>
      <c r="S9" s="26"/>
      <c r="T9" s="26"/>
      <c r="U9" s="27"/>
      <c r="V9" s="2"/>
      <c r="W9" s="3"/>
      <c r="X9" s="3"/>
      <c r="Y9" s="3"/>
      <c r="Z9" s="3"/>
      <c r="AA9" s="3"/>
      <c r="AB9" s="3"/>
    </row>
    <row r="10" spans="1:28" ht="12" customHeight="1">
      <c r="A10" s="1263" t="str">
        <f>'6.1'!A14</f>
        <v>červen</v>
      </c>
      <c r="B10" s="1291">
        <v>10.128865609999998</v>
      </c>
      <c r="C10" s="1291">
        <v>26.274699999999996</v>
      </c>
      <c r="D10" s="1291">
        <v>11.051500000000001</v>
      </c>
      <c r="E10" s="1291">
        <v>10.636800000000001</v>
      </c>
      <c r="F10" s="1291">
        <v>9.6417000000000002</v>
      </c>
      <c r="G10" s="1291">
        <v>40.124403000000001</v>
      </c>
      <c r="H10" s="1291">
        <v>16.992199999999997</v>
      </c>
      <c r="I10" s="1291">
        <v>12.614341999999999</v>
      </c>
      <c r="J10" s="1291">
        <v>12.878300000000001</v>
      </c>
      <c r="K10" s="1291">
        <v>16.667889657903</v>
      </c>
      <c r="L10" s="1291">
        <v>39.266392835059001</v>
      </c>
      <c r="M10" s="1291">
        <v>68.056980999999993</v>
      </c>
      <c r="N10" s="1291">
        <v>9.8526223899999987</v>
      </c>
      <c r="O10" s="1291">
        <v>14.0052</v>
      </c>
      <c r="P10" s="1291">
        <v>298.19189649296197</v>
      </c>
      <c r="Q10" s="1291">
        <v>1.2173058910059997</v>
      </c>
      <c r="R10" s="1296">
        <f t="shared" si="0"/>
        <v>299.40920238396797</v>
      </c>
      <c r="S10" s="26"/>
      <c r="T10" s="26"/>
      <c r="U10" s="27"/>
      <c r="V10" s="2"/>
      <c r="W10" s="3"/>
      <c r="X10" s="3"/>
      <c r="Y10" s="3"/>
      <c r="Z10" s="3"/>
      <c r="AA10" s="3"/>
      <c r="AB10" s="3"/>
    </row>
    <row r="11" spans="1:28" ht="12" customHeight="1">
      <c r="A11" s="1261" t="str">
        <f>'6.1'!A15</f>
        <v>červenec</v>
      </c>
      <c r="B11" s="1288">
        <v>9.8456919889999988</v>
      </c>
      <c r="C11" s="1288">
        <v>25.569900000000001</v>
      </c>
      <c r="D11" s="1288">
        <v>10.6531</v>
      </c>
      <c r="E11" s="1288">
        <v>9.4764999999999997</v>
      </c>
      <c r="F11" s="1288">
        <v>8.8299889999999994</v>
      </c>
      <c r="G11" s="1288">
        <v>35.992459000000004</v>
      </c>
      <c r="H11" s="1288">
        <v>18.143699999999995</v>
      </c>
      <c r="I11" s="1288">
        <v>11.921272999999999</v>
      </c>
      <c r="J11" s="1288">
        <v>12.970499999999999</v>
      </c>
      <c r="K11" s="1288">
        <v>15.261285950954999</v>
      </c>
      <c r="L11" s="1288">
        <v>37.299213812317994</v>
      </c>
      <c r="M11" s="1288">
        <v>74.042598999999996</v>
      </c>
      <c r="N11" s="1288">
        <v>9.1280740120000008</v>
      </c>
      <c r="O11" s="1288">
        <v>15.763300000000001</v>
      </c>
      <c r="P11" s="1288">
        <v>294.89758576427295</v>
      </c>
      <c r="Q11" s="1288">
        <v>-2.5380758350001145E-3</v>
      </c>
      <c r="R11" s="1294">
        <f t="shared" si="0"/>
        <v>294.89504768843796</v>
      </c>
      <c r="S11" s="26"/>
      <c r="T11" s="26"/>
      <c r="U11" s="27"/>
      <c r="V11" s="2"/>
      <c r="W11" s="3"/>
      <c r="X11" s="3"/>
      <c r="Y11" s="3"/>
      <c r="Z11" s="3"/>
      <c r="AA11" s="3"/>
      <c r="AB11" s="3"/>
    </row>
    <row r="12" spans="1:28" ht="12" customHeight="1">
      <c r="A12" s="1262" t="str">
        <f>'6.1'!A16</f>
        <v>srpen</v>
      </c>
      <c r="B12" s="884">
        <v>11.401884931</v>
      </c>
      <c r="C12" s="884">
        <v>25.344000000000001</v>
      </c>
      <c r="D12" s="884">
        <v>10.971300000000001</v>
      </c>
      <c r="E12" s="884">
        <v>10.265199999999998</v>
      </c>
      <c r="F12" s="884">
        <v>8.8574830000000002</v>
      </c>
      <c r="G12" s="884">
        <v>31.642938000000004</v>
      </c>
      <c r="H12" s="884">
        <v>17.717100000000002</v>
      </c>
      <c r="I12" s="884">
        <v>11.942309</v>
      </c>
      <c r="J12" s="884">
        <v>11.015433000000002</v>
      </c>
      <c r="K12" s="884">
        <v>15.231328549622999</v>
      </c>
      <c r="L12" s="884">
        <v>38.315698606619996</v>
      </c>
      <c r="M12" s="884">
        <v>53.187364000000002</v>
      </c>
      <c r="N12" s="884">
        <v>9.7124420679999997</v>
      </c>
      <c r="O12" s="884">
        <v>13.047499999999999</v>
      </c>
      <c r="P12" s="884">
        <v>268.65198115524299</v>
      </c>
      <c r="Q12" s="884">
        <v>-0.23482586685499862</v>
      </c>
      <c r="R12" s="1295">
        <f t="shared" si="0"/>
        <v>268.41715528838802</v>
      </c>
      <c r="S12" s="26"/>
      <c r="T12" s="26"/>
      <c r="U12" s="27"/>
      <c r="V12" s="2"/>
      <c r="W12" s="3"/>
      <c r="X12" s="3"/>
      <c r="Y12" s="3"/>
      <c r="Z12" s="3"/>
      <c r="AA12" s="3"/>
      <c r="AB12" s="3"/>
    </row>
    <row r="13" spans="1:28" ht="12" customHeight="1">
      <c r="A13" s="1263" t="str">
        <f>'6.1'!A17</f>
        <v>září</v>
      </c>
      <c r="B13" s="1291">
        <v>12.040513130999999</v>
      </c>
      <c r="C13" s="1291">
        <v>31.851400000000002</v>
      </c>
      <c r="D13" s="1291">
        <v>15.668900000000001</v>
      </c>
      <c r="E13" s="1291">
        <v>13.057100000000002</v>
      </c>
      <c r="F13" s="1291">
        <v>11.457092999999999</v>
      </c>
      <c r="G13" s="1291">
        <v>41.225993000000003</v>
      </c>
      <c r="H13" s="1291">
        <v>23.589299999999998</v>
      </c>
      <c r="I13" s="1291">
        <v>14.137148</v>
      </c>
      <c r="J13" s="1291">
        <v>15.443399999999999</v>
      </c>
      <c r="K13" s="1291">
        <v>20.890296473913999</v>
      </c>
      <c r="L13" s="1291">
        <v>43.711844025611008</v>
      </c>
      <c r="M13" s="1291">
        <v>47.404115999999995</v>
      </c>
      <c r="N13" s="1291">
        <v>11.728107868999999</v>
      </c>
      <c r="O13" s="1291">
        <v>16.128799999999998</v>
      </c>
      <c r="P13" s="1291">
        <v>318.33401149952499</v>
      </c>
      <c r="Q13" s="1291">
        <v>1.9313241215499992</v>
      </c>
      <c r="R13" s="1296">
        <f t="shared" si="0"/>
        <v>320.265335621075</v>
      </c>
      <c r="S13" s="26"/>
      <c r="T13" s="26"/>
      <c r="U13" s="27"/>
      <c r="V13" s="2"/>
      <c r="W13" s="3"/>
      <c r="X13" s="3"/>
      <c r="Y13" s="3"/>
      <c r="Z13" s="3"/>
      <c r="AA13" s="3"/>
      <c r="AB13" s="3"/>
    </row>
    <row r="14" spans="1:28" ht="12" customHeight="1">
      <c r="A14" s="1261" t="str">
        <f>'6.1'!A18</f>
        <v>říjen</v>
      </c>
      <c r="B14" s="1288">
        <v>22.502120825999999</v>
      </c>
      <c r="C14" s="1288">
        <v>75.7333</v>
      </c>
      <c r="D14" s="1288">
        <v>23.527199999999997</v>
      </c>
      <c r="E14" s="1288">
        <v>28.958599999999997</v>
      </c>
      <c r="F14" s="1288">
        <v>23.301972999999997</v>
      </c>
      <c r="G14" s="1288">
        <v>71.080040999999994</v>
      </c>
      <c r="H14" s="1288">
        <v>39.720500000000001</v>
      </c>
      <c r="I14" s="1288">
        <v>27.658484999999995</v>
      </c>
      <c r="J14" s="1288">
        <v>27.885800000000003</v>
      </c>
      <c r="K14" s="1288">
        <v>53.363007246883996</v>
      </c>
      <c r="L14" s="1288">
        <v>88.189926598649976</v>
      </c>
      <c r="M14" s="1288">
        <v>62.171624999999999</v>
      </c>
      <c r="N14" s="1288">
        <v>24.414965174000002</v>
      </c>
      <c r="O14" s="1288">
        <v>30.204099999999997</v>
      </c>
      <c r="P14" s="1288">
        <v>598.7116438455339</v>
      </c>
      <c r="Q14" s="1288">
        <v>6.7780740414860015</v>
      </c>
      <c r="R14" s="1294">
        <f t="shared" si="0"/>
        <v>605.48971788701988</v>
      </c>
      <c r="S14" s="26"/>
      <c r="T14" s="26"/>
      <c r="U14" s="27"/>
      <c r="V14" s="2"/>
      <c r="W14" s="3"/>
      <c r="X14" s="3"/>
      <c r="Y14" s="3"/>
      <c r="Z14" s="3"/>
      <c r="AA14" s="3"/>
      <c r="AB14" s="3"/>
    </row>
    <row r="15" spans="1:28" ht="12" customHeight="1">
      <c r="A15" s="1262" t="str">
        <f>'6.1'!A19</f>
        <v>listopad</v>
      </c>
      <c r="B15" s="884">
        <v>29.996432273</v>
      </c>
      <c r="C15" s="884">
        <v>105.73180000000001</v>
      </c>
      <c r="D15" s="884">
        <v>25.153099999999998</v>
      </c>
      <c r="E15" s="884">
        <v>38.027999999999999</v>
      </c>
      <c r="F15" s="884">
        <v>33.090145999999997</v>
      </c>
      <c r="G15" s="884">
        <v>92.126235000000008</v>
      </c>
      <c r="H15" s="884">
        <v>53.996199999999995</v>
      </c>
      <c r="I15" s="884">
        <v>35.636248000000002</v>
      </c>
      <c r="J15" s="884">
        <v>37.508000000000003</v>
      </c>
      <c r="K15" s="884">
        <v>82.672851245741995</v>
      </c>
      <c r="L15" s="884">
        <v>112.82970827555199</v>
      </c>
      <c r="M15" s="884">
        <v>72.908569999999997</v>
      </c>
      <c r="N15" s="884">
        <v>32.908932727999996</v>
      </c>
      <c r="O15" s="884">
        <v>40.889300000000006</v>
      </c>
      <c r="P15" s="884">
        <v>793.47552352229411</v>
      </c>
      <c r="Q15" s="884">
        <v>12.595163216078998</v>
      </c>
      <c r="R15" s="1295">
        <f t="shared" si="0"/>
        <v>806.07068673837307</v>
      </c>
      <c r="S15" s="26"/>
      <c r="T15" s="26"/>
      <c r="U15" s="27"/>
      <c r="V15" s="2"/>
      <c r="W15" s="3"/>
      <c r="X15" s="3"/>
      <c r="Y15" s="3"/>
      <c r="Z15" s="3"/>
      <c r="AA15" s="3"/>
      <c r="AB15" s="3"/>
    </row>
    <row r="16" spans="1:28" ht="12" customHeight="1">
      <c r="A16" s="1263" t="str">
        <f>'6.1'!A20</f>
        <v>prosinec</v>
      </c>
      <c r="B16" s="1291">
        <v>32.388585016999997</v>
      </c>
      <c r="C16" s="1291">
        <v>123.30710000000001</v>
      </c>
      <c r="D16" s="1291">
        <v>29.216199999999997</v>
      </c>
      <c r="E16" s="1291">
        <v>41.731100000000005</v>
      </c>
      <c r="F16" s="1291">
        <v>36.379014000000005</v>
      </c>
      <c r="G16" s="1291">
        <v>100.37351799999998</v>
      </c>
      <c r="H16" s="1291">
        <v>60.268000000000001</v>
      </c>
      <c r="I16" s="1291">
        <v>39.682845</v>
      </c>
      <c r="J16" s="1291">
        <v>40.7393</v>
      </c>
      <c r="K16" s="1291">
        <v>98.813356890438996</v>
      </c>
      <c r="L16" s="1291">
        <v>122.84885985923098</v>
      </c>
      <c r="M16" s="1291">
        <v>111.780936</v>
      </c>
      <c r="N16" s="1291">
        <v>37.373277983999998</v>
      </c>
      <c r="O16" s="1291">
        <v>47.2316</v>
      </c>
      <c r="P16" s="1291">
        <v>922.13369275066987</v>
      </c>
      <c r="Q16" s="1291">
        <v>16.310329876104998</v>
      </c>
      <c r="R16" s="1296">
        <f t="shared" si="0"/>
        <v>938.44402262677488</v>
      </c>
      <c r="S16" s="26"/>
      <c r="T16" s="26"/>
      <c r="U16" s="27"/>
      <c r="V16" s="2"/>
      <c r="W16" s="3"/>
      <c r="X16" s="3"/>
      <c r="Y16" s="3"/>
      <c r="Z16" s="3"/>
      <c r="AA16" s="3"/>
      <c r="AB16" s="3"/>
    </row>
    <row r="17" spans="1:33" ht="12" customHeight="1">
      <c r="A17" s="1261" t="str">
        <f>'6.1'!A21</f>
        <v>I. čtvrtletí</v>
      </c>
      <c r="B17" s="1288">
        <f>SUM(B5:B7)</f>
        <v>98.192326586000007</v>
      </c>
      <c r="C17" s="1288">
        <f>SUM(C5:C7)</f>
        <v>360.53379999999999</v>
      </c>
      <c r="D17" s="1288">
        <f t="shared" ref="D17:J17" si="1">SUM(D5:D7)</f>
        <v>77.136399999999995</v>
      </c>
      <c r="E17" s="1288">
        <f t="shared" si="1"/>
        <v>112.75909999999999</v>
      </c>
      <c r="F17" s="1288">
        <f t="shared" si="1"/>
        <v>108.79259999999999</v>
      </c>
      <c r="G17" s="1288">
        <f t="shared" si="1"/>
        <v>295.29026399999998</v>
      </c>
      <c r="H17" s="1288">
        <f t="shared" si="1"/>
        <v>171.88119999999998</v>
      </c>
      <c r="I17" s="1288">
        <f t="shared" si="1"/>
        <v>117.76874899999999</v>
      </c>
      <c r="J17" s="1288">
        <f t="shared" si="1"/>
        <v>124.2029</v>
      </c>
      <c r="K17" s="1288">
        <f>SUM(K5:K7)</f>
        <v>277.13359897867701</v>
      </c>
      <c r="L17" s="1288">
        <f t="shared" ref="L17:R17" si="2">SUM(L5:L7)</f>
        <v>360.859192213158</v>
      </c>
      <c r="M17" s="1288">
        <f t="shared" si="2"/>
        <v>345.46123399999999</v>
      </c>
      <c r="N17" s="1288">
        <f t="shared" si="2"/>
        <v>108.694929414</v>
      </c>
      <c r="O17" s="1288">
        <f t="shared" si="2"/>
        <v>143.44980000000001</v>
      </c>
      <c r="P17" s="1288">
        <f t="shared" si="2"/>
        <v>2702.1560941918351</v>
      </c>
      <c r="Q17" s="1288">
        <f t="shared" si="2"/>
        <v>54.900253355072998</v>
      </c>
      <c r="R17" s="1294">
        <f t="shared" si="2"/>
        <v>2757.056347546908</v>
      </c>
      <c r="T17" s="26"/>
      <c r="U17" s="27"/>
      <c r="V17" s="2"/>
      <c r="W17" s="3"/>
      <c r="X17" s="3"/>
      <c r="Y17" s="3"/>
      <c r="Z17" s="3"/>
      <c r="AA17" s="3"/>
      <c r="AB17" s="3"/>
    </row>
    <row r="18" spans="1:33" ht="12" customHeight="1">
      <c r="A18" s="1262" t="str">
        <f>'6.1'!A22</f>
        <v>II. čtvrtletí</v>
      </c>
      <c r="B18" s="884">
        <f>SUM(B8:B10)</f>
        <v>42.582285340999995</v>
      </c>
      <c r="C18" s="884">
        <f>SUM(C8:C10)</f>
        <v>123.96509999999999</v>
      </c>
      <c r="D18" s="884">
        <f t="shared" ref="D18:J18" si="3">SUM(D8:D10)</f>
        <v>37.713700000000003</v>
      </c>
      <c r="E18" s="884">
        <f t="shared" si="3"/>
        <v>45.628999999999998</v>
      </c>
      <c r="F18" s="884">
        <f t="shared" si="3"/>
        <v>43.169600000000003</v>
      </c>
      <c r="G18" s="884">
        <f t="shared" si="3"/>
        <v>149.394961</v>
      </c>
      <c r="H18" s="884">
        <f t="shared" si="3"/>
        <v>68.899799999999999</v>
      </c>
      <c r="I18" s="884">
        <f t="shared" si="3"/>
        <v>53.314666999999993</v>
      </c>
      <c r="J18" s="884">
        <f t="shared" si="3"/>
        <v>54.190400000000004</v>
      </c>
      <c r="K18" s="884">
        <f>SUM(K8:K10)</f>
        <v>88.809724719144</v>
      </c>
      <c r="L18" s="884">
        <f t="shared" ref="L18:R18" si="4">SUM(L8:L10)</f>
        <v>151.91271206657299</v>
      </c>
      <c r="M18" s="884">
        <f t="shared" si="4"/>
        <v>242.56992600000001</v>
      </c>
      <c r="N18" s="884">
        <f t="shared" si="4"/>
        <v>44.728548658999998</v>
      </c>
      <c r="O18" s="884">
        <f t="shared" si="4"/>
        <v>58.038899999999998</v>
      </c>
      <c r="P18" s="884">
        <f t="shared" si="4"/>
        <v>1204.919324785717</v>
      </c>
      <c r="Q18" s="884">
        <f t="shared" si="4"/>
        <v>12.031950044818998</v>
      </c>
      <c r="R18" s="1295">
        <f t="shared" si="4"/>
        <v>1216.951274830536</v>
      </c>
      <c r="T18" s="26"/>
      <c r="U18" s="27"/>
      <c r="V18" s="2"/>
      <c r="W18" s="3"/>
      <c r="X18" s="3"/>
      <c r="Y18" s="3"/>
      <c r="Z18" s="3"/>
      <c r="AA18" s="3"/>
      <c r="AB18" s="3"/>
    </row>
    <row r="19" spans="1:33" ht="12" customHeight="1">
      <c r="A19" s="1262" t="str">
        <f>'6.1'!A23</f>
        <v>III. čtvrtletí</v>
      </c>
      <c r="B19" s="884">
        <f>SUM(B11:B13)</f>
        <v>33.288090050999998</v>
      </c>
      <c r="C19" s="884">
        <f>SUM(C11:C13)</f>
        <v>82.765299999999996</v>
      </c>
      <c r="D19" s="884">
        <f t="shared" ref="D19:J19" si="5">SUM(D11:D13)</f>
        <v>37.293300000000002</v>
      </c>
      <c r="E19" s="884">
        <f t="shared" si="5"/>
        <v>32.7988</v>
      </c>
      <c r="F19" s="884">
        <f t="shared" si="5"/>
        <v>29.144565</v>
      </c>
      <c r="G19" s="884">
        <f t="shared" si="5"/>
        <v>108.86139000000001</v>
      </c>
      <c r="H19" s="884">
        <f t="shared" si="5"/>
        <v>59.450099999999992</v>
      </c>
      <c r="I19" s="884">
        <f t="shared" si="5"/>
        <v>38.000730000000004</v>
      </c>
      <c r="J19" s="884">
        <f t="shared" si="5"/>
        <v>39.429333</v>
      </c>
      <c r="K19" s="884">
        <f>SUM(K11:K13)</f>
        <v>51.382910974491999</v>
      </c>
      <c r="L19" s="884">
        <f t="shared" ref="L19:R19" si="6">SUM(L11:L13)</f>
        <v>119.32675644454901</v>
      </c>
      <c r="M19" s="884">
        <f t="shared" si="6"/>
        <v>174.63407899999999</v>
      </c>
      <c r="N19" s="884">
        <f t="shared" si="6"/>
        <v>30.568623948999999</v>
      </c>
      <c r="O19" s="884">
        <f t="shared" si="6"/>
        <v>44.939599999999999</v>
      </c>
      <c r="P19" s="884">
        <f t="shared" si="6"/>
        <v>881.88357841904087</v>
      </c>
      <c r="Q19" s="884">
        <f t="shared" si="6"/>
        <v>1.6939601788600005</v>
      </c>
      <c r="R19" s="1295">
        <f t="shared" si="6"/>
        <v>883.57753859790103</v>
      </c>
      <c r="T19" s="26"/>
      <c r="U19" s="27"/>
      <c r="V19" s="3"/>
      <c r="W19" s="3"/>
      <c r="X19" s="3"/>
      <c r="Y19" s="3"/>
      <c r="Z19" s="3"/>
      <c r="AA19" s="3"/>
      <c r="AB19" s="3"/>
    </row>
    <row r="20" spans="1:33" ht="12" customHeight="1">
      <c r="A20" s="1263" t="str">
        <f>'6.1'!A24</f>
        <v>IV. čtvrtletí</v>
      </c>
      <c r="B20" s="1291">
        <f>SUM(B14:B16)</f>
        <v>84.887138115999988</v>
      </c>
      <c r="C20" s="1291">
        <f>SUM(C14:C16)</f>
        <v>304.7722</v>
      </c>
      <c r="D20" s="1291">
        <f t="shared" ref="D20:J20" si="7">SUM(D14:D16)</f>
        <v>77.896499999999989</v>
      </c>
      <c r="E20" s="1291">
        <f t="shared" si="7"/>
        <v>108.71770000000001</v>
      </c>
      <c r="F20" s="1291">
        <f t="shared" si="7"/>
        <v>92.771132999999992</v>
      </c>
      <c r="G20" s="1291">
        <f t="shared" si="7"/>
        <v>263.57979399999999</v>
      </c>
      <c r="H20" s="1291">
        <f t="shared" si="7"/>
        <v>153.9847</v>
      </c>
      <c r="I20" s="1291">
        <f t="shared" si="7"/>
        <v>102.97757799999999</v>
      </c>
      <c r="J20" s="1291">
        <f t="shared" si="7"/>
        <v>106.1331</v>
      </c>
      <c r="K20" s="1291">
        <f>SUM(K14:K16)</f>
        <v>234.849215383065</v>
      </c>
      <c r="L20" s="1291">
        <f t="shared" ref="L20:R20" si="8">SUM(L14:L16)</f>
        <v>323.86849473343295</v>
      </c>
      <c r="M20" s="1291">
        <f t="shared" si="8"/>
        <v>246.861131</v>
      </c>
      <c r="N20" s="1291">
        <f t="shared" si="8"/>
        <v>94.697175885999997</v>
      </c>
      <c r="O20" s="1291">
        <f t="shared" si="8"/>
        <v>118.325</v>
      </c>
      <c r="P20" s="1291">
        <f t="shared" si="8"/>
        <v>2314.3208601184979</v>
      </c>
      <c r="Q20" s="1291">
        <f t="shared" si="8"/>
        <v>35.683567133669996</v>
      </c>
      <c r="R20" s="1296">
        <f t="shared" si="8"/>
        <v>2350.0044272521677</v>
      </c>
      <c r="T20" s="26"/>
      <c r="U20" s="27"/>
    </row>
    <row r="21" spans="1:33" ht="12" customHeight="1">
      <c r="A21" s="1261" t="str">
        <f>'6.1'!A25</f>
        <v>I. pololetí</v>
      </c>
      <c r="B21" s="1288">
        <f>SUM(B5:B10)</f>
        <v>140.774611927</v>
      </c>
      <c r="C21" s="1288">
        <f>SUM(C5:C10)</f>
        <v>484.49889999999994</v>
      </c>
      <c r="D21" s="1288">
        <f t="shared" ref="D21:J21" si="9">SUM(D5:D10)</f>
        <v>114.8501</v>
      </c>
      <c r="E21" s="1288">
        <f t="shared" si="9"/>
        <v>158.38809999999998</v>
      </c>
      <c r="F21" s="1288">
        <f t="shared" si="9"/>
        <v>151.9622</v>
      </c>
      <c r="G21" s="1288">
        <f t="shared" si="9"/>
        <v>444.68522499999995</v>
      </c>
      <c r="H21" s="1288">
        <f t="shared" si="9"/>
        <v>240.78099999999998</v>
      </c>
      <c r="I21" s="1288">
        <f t="shared" si="9"/>
        <v>171.08341599999997</v>
      </c>
      <c r="J21" s="1288">
        <f t="shared" si="9"/>
        <v>178.39329999999998</v>
      </c>
      <c r="K21" s="1288">
        <f>SUM(K5:K10)</f>
        <v>365.94332369782103</v>
      </c>
      <c r="L21" s="1288">
        <f t="shared" ref="L21:R21" si="10">SUM(L5:L10)</f>
        <v>512.77190427973096</v>
      </c>
      <c r="M21" s="1288">
        <f t="shared" si="10"/>
        <v>588.03116</v>
      </c>
      <c r="N21" s="1288">
        <f t="shared" si="10"/>
        <v>153.42347807300001</v>
      </c>
      <c r="O21" s="1288">
        <f t="shared" si="10"/>
        <v>201.48870000000002</v>
      </c>
      <c r="P21" s="1288">
        <f t="shared" si="10"/>
        <v>3907.0754189775521</v>
      </c>
      <c r="Q21" s="1288">
        <f t="shared" si="10"/>
        <v>66.932203399892003</v>
      </c>
      <c r="R21" s="1294">
        <f t="shared" si="10"/>
        <v>3974.007622377444</v>
      </c>
      <c r="T21" s="26"/>
      <c r="U21" s="27"/>
    </row>
    <row r="22" spans="1:33" ht="12" customHeight="1">
      <c r="A22" s="1263" t="str">
        <f>'6.1'!A26</f>
        <v>II. pololetí</v>
      </c>
      <c r="B22" s="1291">
        <f>SUM(B11:B16)</f>
        <v>118.17522816699999</v>
      </c>
      <c r="C22" s="1291">
        <f>SUM(C11:C16)</f>
        <v>387.53750000000002</v>
      </c>
      <c r="D22" s="1291">
        <f t="shared" ref="D22:J22" si="11">SUM(D11:D16)</f>
        <v>115.18979999999999</v>
      </c>
      <c r="E22" s="1291">
        <f t="shared" si="11"/>
        <v>141.51650000000001</v>
      </c>
      <c r="F22" s="1291">
        <f t="shared" si="11"/>
        <v>121.91569799999999</v>
      </c>
      <c r="G22" s="1291">
        <f t="shared" si="11"/>
        <v>372.44118400000002</v>
      </c>
      <c r="H22" s="1291">
        <f t="shared" si="11"/>
        <v>213.4348</v>
      </c>
      <c r="I22" s="1291">
        <f t="shared" si="11"/>
        <v>140.97830800000003</v>
      </c>
      <c r="J22" s="1291">
        <f t="shared" si="11"/>
        <v>145.562433</v>
      </c>
      <c r="K22" s="1291">
        <f>SUM(K11:K16)</f>
        <v>286.23212635755704</v>
      </c>
      <c r="L22" s="1291">
        <f t="shared" ref="L22:R22" si="12">SUM(L11:L16)</f>
        <v>443.19525117798196</v>
      </c>
      <c r="M22" s="1291">
        <f t="shared" si="12"/>
        <v>421.49520999999999</v>
      </c>
      <c r="N22" s="1291">
        <f t="shared" si="12"/>
        <v>125.265799835</v>
      </c>
      <c r="O22" s="1291">
        <f t="shared" si="12"/>
        <v>163.2646</v>
      </c>
      <c r="P22" s="1291">
        <f t="shared" si="12"/>
        <v>3196.2044385375389</v>
      </c>
      <c r="Q22" s="1291">
        <f t="shared" si="12"/>
        <v>37.377527312529992</v>
      </c>
      <c r="R22" s="1296">
        <f t="shared" si="12"/>
        <v>3233.5819658500691</v>
      </c>
      <c r="T22" s="26"/>
      <c r="U22" s="27"/>
    </row>
    <row r="23" spans="1:33" ht="12" customHeight="1">
      <c r="A23" s="1264" t="str">
        <f>'6.1'!A27</f>
        <v>rok</v>
      </c>
      <c r="B23" s="1304">
        <f>SUM(B5:B16)</f>
        <v>258.94984009400002</v>
      </c>
      <c r="C23" s="1304">
        <f t="shared" ref="C23:R23" si="13">SUM(C5:C16)</f>
        <v>872.03639999999996</v>
      </c>
      <c r="D23" s="1304">
        <f t="shared" si="13"/>
        <v>230.03989999999999</v>
      </c>
      <c r="E23" s="1304">
        <f t="shared" si="13"/>
        <v>299.90459999999996</v>
      </c>
      <c r="F23" s="1304">
        <f t="shared" si="13"/>
        <v>273.87789800000002</v>
      </c>
      <c r="G23" s="1304">
        <f t="shared" si="13"/>
        <v>817.12640899999985</v>
      </c>
      <c r="H23" s="1304">
        <f t="shared" si="13"/>
        <v>454.21579999999994</v>
      </c>
      <c r="I23" s="1304">
        <f t="shared" si="13"/>
        <v>312.06172399999997</v>
      </c>
      <c r="J23" s="1304">
        <f t="shared" si="13"/>
        <v>323.95573299999995</v>
      </c>
      <c r="K23" s="1304">
        <f t="shared" si="13"/>
        <v>652.17545005537795</v>
      </c>
      <c r="L23" s="1304">
        <f t="shared" si="13"/>
        <v>955.96715545771292</v>
      </c>
      <c r="M23" s="1304">
        <f t="shared" si="13"/>
        <v>1009.5263699999999</v>
      </c>
      <c r="N23" s="1304">
        <f t="shared" si="13"/>
        <v>278.68927790800001</v>
      </c>
      <c r="O23" s="1304">
        <f t="shared" si="13"/>
        <v>364.75330000000002</v>
      </c>
      <c r="P23" s="1304">
        <f t="shared" si="13"/>
        <v>7103.279857515091</v>
      </c>
      <c r="Q23" s="1304">
        <f t="shared" si="13"/>
        <v>104.30973071242201</v>
      </c>
      <c r="R23" s="1305">
        <f t="shared" si="13"/>
        <v>7207.5895882275136</v>
      </c>
      <c r="T23" s="26"/>
      <c r="U23" s="27"/>
    </row>
    <row r="24" spans="1:33" ht="15" customHeight="1">
      <c r="A24" s="492"/>
      <c r="B24" s="492"/>
      <c r="C24" s="492"/>
      <c r="D24" s="492"/>
      <c r="E24" s="492"/>
      <c r="F24" s="492"/>
      <c r="G24" s="492"/>
      <c r="H24" s="492"/>
      <c r="I24" s="492"/>
      <c r="J24" s="492"/>
      <c r="K24" s="492"/>
      <c r="L24" s="492"/>
      <c r="M24" s="492"/>
      <c r="N24" s="492"/>
      <c r="O24" s="492"/>
      <c r="P24" s="492"/>
      <c r="Q24" s="492"/>
      <c r="R24" s="492"/>
    </row>
    <row r="25" spans="1:33" ht="15" customHeight="1">
      <c r="A25" s="1847" t="s">
        <v>460</v>
      </c>
      <c r="B25" s="1847"/>
      <c r="C25" s="1847"/>
      <c r="D25" s="1847"/>
      <c r="E25" s="1847"/>
      <c r="F25" s="1847"/>
      <c r="G25" s="1847"/>
      <c r="H25" s="1847"/>
      <c r="I25" s="1847"/>
      <c r="J25" s="1847"/>
      <c r="K25" s="1847"/>
      <c r="L25" s="1847"/>
      <c r="M25" s="1847"/>
      <c r="N25" s="1847"/>
      <c r="O25" s="1847"/>
      <c r="P25" s="1847"/>
      <c r="Q25" s="1847"/>
      <c r="R25" s="1847"/>
    </row>
    <row r="26" spans="1:33" s="141" customFormat="1" ht="5.0999999999999996" customHeight="1">
      <c r="A26" s="468"/>
      <c r="B26" s="890" t="str">
        <f>B4</f>
        <v xml:space="preserve"> Jihočeský</v>
      </c>
      <c r="C26" s="890" t="str">
        <f t="shared" ref="C26:O26" si="14">C4</f>
        <v xml:space="preserve"> Jihomoravský</v>
      </c>
      <c r="D26" s="890" t="str">
        <f t="shared" si="14"/>
        <v xml:space="preserve"> Karlovarský</v>
      </c>
      <c r="E26" s="890" t="str">
        <f t="shared" si="14"/>
        <v xml:space="preserve"> Královéhradecký</v>
      </c>
      <c r="F26" s="890" t="str">
        <f t="shared" si="14"/>
        <v xml:space="preserve"> Liberecký</v>
      </c>
      <c r="G26" s="890" t="str">
        <f t="shared" si="14"/>
        <v xml:space="preserve"> Moravskoslezský</v>
      </c>
      <c r="H26" s="890" t="str">
        <f t="shared" si="14"/>
        <v xml:space="preserve"> Olomoucký</v>
      </c>
      <c r="I26" s="890" t="str">
        <f t="shared" si="14"/>
        <v xml:space="preserve"> Pardubický</v>
      </c>
      <c r="J26" s="890" t="str">
        <f t="shared" si="14"/>
        <v xml:space="preserve"> Plzeňský</v>
      </c>
      <c r="K26" s="890" t="str">
        <f t="shared" si="14"/>
        <v xml:space="preserve"> Hl. m. Praha</v>
      </c>
      <c r="L26" s="890" t="str">
        <f t="shared" si="14"/>
        <v xml:space="preserve"> Středočeský</v>
      </c>
      <c r="M26" s="890" t="str">
        <f t="shared" si="14"/>
        <v xml:space="preserve"> Ústecký</v>
      </c>
      <c r="N26" s="890" t="str">
        <f t="shared" si="14"/>
        <v xml:space="preserve"> Vysočina</v>
      </c>
      <c r="O26" s="890" t="str">
        <f t="shared" si="14"/>
        <v xml:space="preserve"> Zlínský</v>
      </c>
      <c r="P26" s="890"/>
      <c r="Q26" s="890"/>
      <c r="R26" s="890"/>
      <c r="S26" s="890"/>
    </row>
    <row r="27" spans="1:33" ht="12" customHeight="1">
      <c r="A27" s="1275">
        <v>2016</v>
      </c>
      <c r="B27" s="1298">
        <v>274.84591988778703</v>
      </c>
      <c r="C27" s="1298">
        <v>1087.0979198877869</v>
      </c>
      <c r="D27" s="1298">
        <v>218.59291988778699</v>
      </c>
      <c r="E27" s="1298">
        <v>325.844919887787</v>
      </c>
      <c r="F27" s="1298">
        <v>340.25691988778703</v>
      </c>
      <c r="G27" s="1298">
        <v>915.82291988778695</v>
      </c>
      <c r="H27" s="1298">
        <v>458.87691988778704</v>
      </c>
      <c r="I27" s="1298">
        <v>368.89491988778701</v>
      </c>
      <c r="J27" s="1298">
        <v>379.67791988778703</v>
      </c>
      <c r="K27" s="1298">
        <v>886.344919887787</v>
      </c>
      <c r="L27" s="1298">
        <v>1035.4359198877869</v>
      </c>
      <c r="M27" s="1298">
        <v>1098.317919887787</v>
      </c>
      <c r="N27" s="1298">
        <v>348.844919887787</v>
      </c>
      <c r="O27" s="1298">
        <v>420.15791988778705</v>
      </c>
      <c r="P27" s="1298">
        <v>8159.0128784290182</v>
      </c>
      <c r="Q27" s="1298">
        <v>96.121355104837562</v>
      </c>
      <c r="R27" s="1299">
        <v>8255.1342335338559</v>
      </c>
      <c r="T27" s="352"/>
      <c r="U27" s="352"/>
      <c r="V27" s="352"/>
      <c r="W27" s="352"/>
      <c r="X27" s="352"/>
      <c r="Y27" s="352"/>
      <c r="Z27" s="352"/>
      <c r="AA27" s="352"/>
      <c r="AB27" s="352"/>
      <c r="AC27" s="352"/>
      <c r="AD27" s="352"/>
      <c r="AE27" s="352"/>
      <c r="AF27" s="352"/>
      <c r="AG27" s="352"/>
    </row>
    <row r="28" spans="1:33" ht="12" customHeight="1">
      <c r="A28" s="1276">
        <v>2017</v>
      </c>
      <c r="B28" s="1300">
        <v>279.91385512014267</v>
      </c>
      <c r="C28" s="1300">
        <v>1125.2696786804322</v>
      </c>
      <c r="D28" s="1300">
        <v>222.10284642420908</v>
      </c>
      <c r="E28" s="1300">
        <v>351.06345530495935</v>
      </c>
      <c r="F28" s="1300">
        <v>349.5550017662523</v>
      </c>
      <c r="G28" s="1300">
        <v>910.98990233157679</v>
      </c>
      <c r="H28" s="1300">
        <v>479.90002294161627</v>
      </c>
      <c r="I28" s="1300">
        <v>397.83733143096401</v>
      </c>
      <c r="J28" s="1300">
        <v>392.60095842059661</v>
      </c>
      <c r="K28" s="1300">
        <v>912.22504782138594</v>
      </c>
      <c r="L28" s="1300">
        <v>1077.7049398817649</v>
      </c>
      <c r="M28" s="1300">
        <v>1131.9939891683503</v>
      </c>
      <c r="N28" s="1300">
        <v>355.36641062466811</v>
      </c>
      <c r="O28" s="1300">
        <v>433.05959417613718</v>
      </c>
      <c r="P28" s="1300">
        <v>8419.5830340930552</v>
      </c>
      <c r="Q28" s="1300">
        <v>107.89971932586282</v>
      </c>
      <c r="R28" s="1301">
        <v>8527.4827534189189</v>
      </c>
      <c r="T28" s="352"/>
      <c r="U28" s="352"/>
      <c r="V28" s="352"/>
      <c r="W28" s="352"/>
      <c r="X28" s="352"/>
      <c r="Y28" s="352"/>
      <c r="Z28" s="352"/>
      <c r="AA28" s="352"/>
      <c r="AB28" s="352"/>
      <c r="AC28" s="352"/>
      <c r="AD28" s="352"/>
      <c r="AE28" s="352"/>
      <c r="AF28" s="352"/>
      <c r="AG28" s="352"/>
    </row>
    <row r="29" spans="1:33" ht="12" customHeight="1">
      <c r="A29" s="1277">
        <v>2018</v>
      </c>
      <c r="B29" s="1302">
        <v>271.61604691470001</v>
      </c>
      <c r="C29" s="1302">
        <v>1058.7058999999999</v>
      </c>
      <c r="D29" s="1302">
        <v>213.16339999999997</v>
      </c>
      <c r="E29" s="1302">
        <v>342.08510000000001</v>
      </c>
      <c r="F29" s="1302">
        <v>327.18510000000003</v>
      </c>
      <c r="G29" s="1302">
        <v>878.00213199999996</v>
      </c>
      <c r="H29" s="1302">
        <v>457.59429999999998</v>
      </c>
      <c r="I29" s="1302">
        <v>374.92409999999995</v>
      </c>
      <c r="J29" s="1302">
        <v>363.91340000000002</v>
      </c>
      <c r="K29" s="1302">
        <v>852.04543613082001</v>
      </c>
      <c r="L29" s="1302">
        <v>1040.3693189999999</v>
      </c>
      <c r="M29" s="1302">
        <v>1118.2678109999999</v>
      </c>
      <c r="N29" s="1302">
        <v>334.54324700939998</v>
      </c>
      <c r="O29" s="1302">
        <v>418.35169999999999</v>
      </c>
      <c r="P29" s="1302">
        <v>8050.7669920549206</v>
      </c>
      <c r="Q29" s="1302">
        <v>131.96193493334775</v>
      </c>
      <c r="R29" s="1303">
        <v>8182.7289269882685</v>
      </c>
      <c r="T29" s="352"/>
      <c r="U29" s="352"/>
      <c r="V29" s="352"/>
      <c r="W29" s="352"/>
      <c r="X29" s="352"/>
      <c r="Y29" s="352"/>
      <c r="Z29" s="352"/>
      <c r="AA29" s="352"/>
      <c r="AB29" s="352"/>
      <c r="AC29" s="352"/>
      <c r="AD29" s="352"/>
      <c r="AE29" s="352"/>
      <c r="AF29" s="352"/>
      <c r="AG29" s="352"/>
    </row>
    <row r="30" spans="1:33" ht="12" customHeight="1">
      <c r="A30" s="1277">
        <v>2019</v>
      </c>
      <c r="B30" s="1302">
        <v>274.70492934000004</v>
      </c>
      <c r="C30" s="1302">
        <v>1042.2495999999999</v>
      </c>
      <c r="D30" s="1302">
        <v>215.12650000000002</v>
      </c>
      <c r="E30" s="1302">
        <v>338.59829999999994</v>
      </c>
      <c r="F30" s="1302">
        <v>329.52159999999998</v>
      </c>
      <c r="G30" s="1302">
        <v>891.75132800000017</v>
      </c>
      <c r="H30" s="1302">
        <v>457.46559999999999</v>
      </c>
      <c r="I30" s="1302">
        <v>378.93210000000005</v>
      </c>
      <c r="J30" s="1302">
        <v>362.40809999999999</v>
      </c>
      <c r="K30" s="1302">
        <v>841.36364172643027</v>
      </c>
      <c r="L30" s="1302">
        <v>1047.326669</v>
      </c>
      <c r="M30" s="1302">
        <v>1498.4947110000001</v>
      </c>
      <c r="N30" s="1302">
        <v>325.12548562000001</v>
      </c>
      <c r="O30" s="1302">
        <v>410.33750000000003</v>
      </c>
      <c r="P30" s="1302">
        <v>8413.4060646864309</v>
      </c>
      <c r="Q30" s="1302">
        <v>151.22340892275878</v>
      </c>
      <c r="R30" s="1303">
        <v>8564.6294736091895</v>
      </c>
      <c r="T30" s="352"/>
      <c r="U30" s="352"/>
      <c r="V30" s="352"/>
      <c r="W30" s="352"/>
      <c r="X30" s="352"/>
      <c r="Y30" s="352"/>
      <c r="Z30" s="352"/>
      <c r="AA30" s="352"/>
      <c r="AB30" s="352"/>
      <c r="AC30" s="352"/>
      <c r="AD30" s="352"/>
      <c r="AE30" s="352"/>
      <c r="AF30" s="352"/>
      <c r="AG30" s="352"/>
    </row>
    <row r="31" spans="1:33" ht="12" customHeight="1">
      <c r="A31" s="1275">
        <v>2020</v>
      </c>
      <c r="B31" s="1298">
        <v>276.86694703000001</v>
      </c>
      <c r="C31" s="1298">
        <v>1036.7784000000001</v>
      </c>
      <c r="D31" s="1298">
        <v>438.59219999999993</v>
      </c>
      <c r="E31" s="1298">
        <v>328.29259999999999</v>
      </c>
      <c r="F31" s="1298">
        <v>314.76650000000006</v>
      </c>
      <c r="G31" s="1298">
        <v>881.16408799999999</v>
      </c>
      <c r="H31" s="1298">
        <v>465.15780000000001</v>
      </c>
      <c r="I31" s="1298">
        <v>371.04899999999998</v>
      </c>
      <c r="J31" s="1298">
        <v>362.33820000000003</v>
      </c>
      <c r="K31" s="1298">
        <v>807.09032895129201</v>
      </c>
      <c r="L31" s="1298">
        <v>1098.2514939999999</v>
      </c>
      <c r="M31" s="1298">
        <v>1428.4898469999998</v>
      </c>
      <c r="N31" s="1298">
        <v>321.68148098</v>
      </c>
      <c r="O31" s="1298">
        <v>421.4717</v>
      </c>
      <c r="P31" s="1298">
        <v>8551.9905859612918</v>
      </c>
      <c r="Q31" s="1298">
        <v>142.2285872597871</v>
      </c>
      <c r="R31" s="1299">
        <v>8694.2191732210795</v>
      </c>
      <c r="T31" s="352"/>
      <c r="U31" s="352"/>
      <c r="V31" s="352"/>
      <c r="W31" s="352"/>
      <c r="X31" s="352"/>
      <c r="Y31" s="352"/>
      <c r="Z31" s="352"/>
      <c r="AA31" s="352"/>
      <c r="AB31" s="352"/>
      <c r="AC31" s="352"/>
      <c r="AD31" s="352"/>
      <c r="AE31" s="352"/>
      <c r="AF31" s="352"/>
      <c r="AG31" s="352"/>
    </row>
    <row r="32" spans="1:33" ht="12" customHeight="1">
      <c r="A32" s="1276">
        <v>2021</v>
      </c>
      <c r="B32" s="1300">
        <v>305.64999838</v>
      </c>
      <c r="C32" s="1300">
        <v>1123.4535999999998</v>
      </c>
      <c r="D32" s="1300">
        <v>697.83239999999989</v>
      </c>
      <c r="E32" s="1300">
        <v>358.32849999999996</v>
      </c>
      <c r="F32" s="1300">
        <v>348.80220000000003</v>
      </c>
      <c r="G32" s="1300">
        <v>925.31074799999988</v>
      </c>
      <c r="H32" s="1300">
        <v>515.95460000000003</v>
      </c>
      <c r="I32" s="1300">
        <v>397.05279999999999</v>
      </c>
      <c r="J32" s="1300">
        <v>402.85519999999997</v>
      </c>
      <c r="K32" s="1300">
        <v>894.74080703278469</v>
      </c>
      <c r="L32" s="1300">
        <v>1187.4597140000001</v>
      </c>
      <c r="M32" s="1300">
        <v>1342.7590419999999</v>
      </c>
      <c r="N32" s="1300">
        <v>352.78741257000001</v>
      </c>
      <c r="O32" s="1300">
        <v>455.07749999999999</v>
      </c>
      <c r="P32" s="1300">
        <v>9308.0645219827838</v>
      </c>
      <c r="Q32" s="1300">
        <v>125.66972381950569</v>
      </c>
      <c r="R32" s="1301">
        <v>9433.7342458022904</v>
      </c>
      <c r="T32" s="352"/>
      <c r="U32" s="352"/>
      <c r="V32" s="352"/>
      <c r="W32" s="352"/>
      <c r="X32" s="352"/>
      <c r="Y32" s="352"/>
      <c r="Z32" s="352"/>
      <c r="AA32" s="352"/>
      <c r="AB32" s="352"/>
      <c r="AC32" s="352"/>
      <c r="AD32" s="352"/>
      <c r="AE32" s="352"/>
      <c r="AF32" s="352"/>
      <c r="AG32" s="352"/>
    </row>
    <row r="33" spans="1:33" ht="12" customHeight="1">
      <c r="A33" s="1277">
        <v>2022</v>
      </c>
      <c r="B33" s="1302">
        <v>257.24281363</v>
      </c>
      <c r="C33" s="1302">
        <v>941.53689999999983</v>
      </c>
      <c r="D33" s="1302">
        <v>193.42699999999999</v>
      </c>
      <c r="E33" s="1302">
        <v>301.85180000000003</v>
      </c>
      <c r="F33" s="1302">
        <v>290.56369999999998</v>
      </c>
      <c r="G33" s="1302">
        <v>786.63683000000003</v>
      </c>
      <c r="H33" s="1302">
        <v>447.13259999999997</v>
      </c>
      <c r="I33" s="1302">
        <v>329.11329999999998</v>
      </c>
      <c r="J33" s="1302">
        <v>348.1533</v>
      </c>
      <c r="K33" s="1302">
        <v>751.43965704920856</v>
      </c>
      <c r="L33" s="1302">
        <v>1025.322535</v>
      </c>
      <c r="M33" s="1302">
        <v>1089.7729079999999</v>
      </c>
      <c r="N33" s="1302">
        <v>291.21924635999994</v>
      </c>
      <c r="O33" s="1302">
        <v>367.35870000000006</v>
      </c>
      <c r="P33" s="1302">
        <v>7420.771290039208</v>
      </c>
      <c r="Q33" s="1302">
        <v>122.99099353008646</v>
      </c>
      <c r="R33" s="1303">
        <v>7543.7622835692946</v>
      </c>
      <c r="T33" s="352"/>
      <c r="U33" s="352"/>
      <c r="V33" s="352"/>
      <c r="W33" s="352"/>
      <c r="X33" s="352"/>
      <c r="Y33" s="352"/>
      <c r="Z33" s="352"/>
      <c r="AA33" s="352"/>
      <c r="AB33" s="352"/>
      <c r="AC33" s="352"/>
      <c r="AD33" s="352"/>
      <c r="AE33" s="352"/>
      <c r="AF33" s="352"/>
      <c r="AG33" s="352"/>
    </row>
    <row r="34" spans="1:33" ht="12" customHeight="1">
      <c r="A34" s="1277">
        <v>2023</v>
      </c>
      <c r="B34" s="1302">
        <v>226.66815022000006</v>
      </c>
      <c r="C34" s="1302">
        <v>825.59880199999998</v>
      </c>
      <c r="D34" s="1302">
        <v>182.66120000000001</v>
      </c>
      <c r="E34" s="1302">
        <v>269.78960000000006</v>
      </c>
      <c r="F34" s="1302">
        <v>257.97889999999995</v>
      </c>
      <c r="G34" s="1302">
        <v>739.59516500000018</v>
      </c>
      <c r="H34" s="1302">
        <v>397.62270100000001</v>
      </c>
      <c r="I34" s="1302">
        <v>297.79509999999999</v>
      </c>
      <c r="J34" s="1302">
        <v>306.29250000000002</v>
      </c>
      <c r="K34" s="1302">
        <v>679.23482380453345</v>
      </c>
      <c r="L34" s="1302">
        <v>902.21974099999989</v>
      </c>
      <c r="M34" s="1302">
        <v>987.57350599999984</v>
      </c>
      <c r="N34" s="1302">
        <v>259.28741916000001</v>
      </c>
      <c r="O34" s="1302">
        <v>328.22250000000003</v>
      </c>
      <c r="P34" s="1302">
        <v>6660.540108184533</v>
      </c>
      <c r="Q34" s="1302">
        <v>98.033706101513445</v>
      </c>
      <c r="R34" s="1303">
        <v>6758.5738142860464</v>
      </c>
      <c r="T34" s="352"/>
      <c r="U34" s="352"/>
      <c r="V34" s="352"/>
      <c r="W34" s="352"/>
      <c r="X34" s="352"/>
      <c r="Y34" s="352"/>
      <c r="Z34" s="352"/>
      <c r="AA34" s="352"/>
      <c r="AB34" s="352"/>
      <c r="AC34" s="352"/>
      <c r="AD34" s="352"/>
      <c r="AE34" s="352"/>
      <c r="AF34" s="352"/>
      <c r="AG34" s="352"/>
    </row>
    <row r="35" spans="1:33" ht="12" customHeight="1">
      <c r="A35" s="1275">
        <v>2024</v>
      </c>
      <c r="B35" s="1298">
        <v>225.81171845899999</v>
      </c>
      <c r="C35" s="1298">
        <v>820.00668799999994</v>
      </c>
      <c r="D35" s="1298">
        <v>210.41030000000003</v>
      </c>
      <c r="E35" s="1298">
        <v>271.98520000000002</v>
      </c>
      <c r="F35" s="1298">
        <v>257.92861800000003</v>
      </c>
      <c r="G35" s="1298">
        <v>738.27817400000004</v>
      </c>
      <c r="H35" s="1298">
        <v>396.81975500000004</v>
      </c>
      <c r="I35" s="1298">
        <v>289.1182</v>
      </c>
      <c r="J35" s="1298">
        <v>310.30519999999996</v>
      </c>
      <c r="K35" s="1298">
        <v>680.86897708142442</v>
      </c>
      <c r="L35" s="1298">
        <v>894.40261699999996</v>
      </c>
      <c r="M35" s="1298">
        <v>1003.3253189999998</v>
      </c>
      <c r="N35" s="1298">
        <v>261.13713688199999</v>
      </c>
      <c r="O35" s="1298">
        <v>329.57209999999998</v>
      </c>
      <c r="P35" s="1298">
        <v>6689.9700034224234</v>
      </c>
      <c r="Q35" s="1298">
        <v>76.68721986094198</v>
      </c>
      <c r="R35" s="1299">
        <v>6766.6572232833651</v>
      </c>
      <c r="T35" s="352"/>
      <c r="U35" s="352"/>
      <c r="V35" s="352"/>
      <c r="W35" s="352"/>
      <c r="X35" s="352"/>
      <c r="Y35" s="352"/>
      <c r="Z35" s="352"/>
      <c r="AA35" s="352"/>
      <c r="AB35" s="352"/>
      <c r="AC35" s="352"/>
      <c r="AD35" s="352"/>
      <c r="AE35" s="352"/>
      <c r="AF35" s="352"/>
      <c r="AG35" s="352"/>
    </row>
    <row r="36" spans="1:33" ht="12" customHeight="1">
      <c r="A36" s="1276">
        <v>2025</v>
      </c>
      <c r="B36" s="1300">
        <f>B23</f>
        <v>258.94984009400002</v>
      </c>
      <c r="C36" s="1300">
        <f t="shared" ref="C36:O36" si="15">C23</f>
        <v>872.03639999999996</v>
      </c>
      <c r="D36" s="1300">
        <f t="shared" si="15"/>
        <v>230.03989999999999</v>
      </c>
      <c r="E36" s="1300">
        <f t="shared" si="15"/>
        <v>299.90459999999996</v>
      </c>
      <c r="F36" s="1300">
        <f t="shared" si="15"/>
        <v>273.87789800000002</v>
      </c>
      <c r="G36" s="1300">
        <f t="shared" si="15"/>
        <v>817.12640899999985</v>
      </c>
      <c r="H36" s="1300">
        <f t="shared" si="15"/>
        <v>454.21579999999994</v>
      </c>
      <c r="I36" s="1300">
        <f t="shared" si="15"/>
        <v>312.06172399999997</v>
      </c>
      <c r="J36" s="1300">
        <f t="shared" si="15"/>
        <v>323.95573299999995</v>
      </c>
      <c r="K36" s="1300">
        <f t="shared" si="15"/>
        <v>652.17545005537795</v>
      </c>
      <c r="L36" s="1300">
        <f t="shared" si="15"/>
        <v>955.96715545771292</v>
      </c>
      <c r="M36" s="1300">
        <f t="shared" si="15"/>
        <v>1009.5263699999999</v>
      </c>
      <c r="N36" s="1300">
        <f t="shared" si="15"/>
        <v>278.68927790800001</v>
      </c>
      <c r="O36" s="1300">
        <f t="shared" si="15"/>
        <v>364.75330000000002</v>
      </c>
      <c r="P36" s="1300">
        <f>SUM(B36:O36)</f>
        <v>7103.27985751509</v>
      </c>
      <c r="Q36" s="1300">
        <f>Q23</f>
        <v>104.30973071242201</v>
      </c>
      <c r="R36" s="1301">
        <f>P36+Q36</f>
        <v>7207.5895882275117</v>
      </c>
      <c r="S36" s="891"/>
      <c r="T36" s="892"/>
      <c r="U36" s="352"/>
      <c r="V36" s="352"/>
      <c r="W36" s="352"/>
      <c r="X36" s="352"/>
      <c r="Y36" s="352"/>
      <c r="Z36" s="352"/>
      <c r="AA36" s="352"/>
      <c r="AB36" s="352"/>
      <c r="AC36" s="352"/>
      <c r="AD36" s="352"/>
      <c r="AE36" s="352"/>
      <c r="AF36" s="352"/>
      <c r="AG36" s="352"/>
    </row>
    <row r="37" spans="1:33" ht="11.1" customHeight="1">
      <c r="A37" s="92"/>
      <c r="B37" s="248"/>
      <c r="C37" s="280"/>
      <c r="D37" s="280"/>
      <c r="E37" s="280"/>
      <c r="F37" s="280"/>
      <c r="G37" s="280"/>
      <c r="H37" s="280"/>
      <c r="I37" s="280"/>
      <c r="J37" s="280"/>
      <c r="K37" s="248"/>
      <c r="L37" s="280"/>
      <c r="M37" s="280"/>
      <c r="N37" s="280"/>
      <c r="O37" s="280"/>
      <c r="P37" s="280"/>
      <c r="Q37" s="280"/>
      <c r="R37" s="280"/>
      <c r="S37" s="891"/>
      <c r="T37" s="892"/>
      <c r="U37" s="352"/>
      <c r="V37" s="352"/>
      <c r="W37" s="352"/>
      <c r="X37" s="352"/>
      <c r="Y37" s="352"/>
      <c r="Z37" s="352"/>
      <c r="AA37" s="352"/>
      <c r="AB37" s="352"/>
      <c r="AC37" s="352"/>
      <c r="AD37" s="352"/>
      <c r="AE37" s="352"/>
      <c r="AF37" s="352"/>
      <c r="AG37" s="352"/>
    </row>
    <row r="38" spans="1:33" ht="11.1" customHeight="1">
      <c r="A38" s="1843" t="s">
        <v>451</v>
      </c>
      <c r="B38" s="1843"/>
      <c r="C38" s="1843"/>
      <c r="D38" s="1843"/>
      <c r="E38" s="1843"/>
      <c r="F38" s="1843"/>
      <c r="G38" s="1843"/>
      <c r="H38" s="1843"/>
      <c r="I38" s="1843"/>
      <c r="J38" s="1843"/>
      <c r="K38" s="1843"/>
      <c r="L38" s="1843"/>
      <c r="M38" s="1843"/>
      <c r="N38" s="1843"/>
      <c r="O38" s="1843"/>
      <c r="P38" s="1843"/>
      <c r="Q38" s="1843"/>
      <c r="R38" s="1843"/>
      <c r="S38" s="891"/>
      <c r="T38" s="892"/>
      <c r="U38" s="352"/>
      <c r="V38" s="352"/>
      <c r="W38" s="352"/>
      <c r="X38" s="352"/>
      <c r="Y38" s="352"/>
      <c r="Z38" s="352"/>
      <c r="AA38" s="352"/>
      <c r="AB38" s="352"/>
      <c r="AC38" s="352"/>
      <c r="AD38" s="352"/>
      <c r="AE38" s="352"/>
      <c r="AF38" s="352"/>
      <c r="AG38" s="352"/>
    </row>
    <row r="39" spans="1:33" ht="15" customHeight="1">
      <c r="A39" s="1843"/>
      <c r="B39" s="1843"/>
      <c r="C39" s="1843"/>
      <c r="D39" s="1843"/>
      <c r="E39" s="1843"/>
      <c r="F39" s="1843"/>
      <c r="G39" s="1843"/>
      <c r="H39" s="1843"/>
      <c r="I39" s="1843"/>
      <c r="J39" s="1843"/>
      <c r="K39" s="1843"/>
      <c r="L39" s="1843"/>
      <c r="M39" s="1843"/>
      <c r="N39" s="1843"/>
      <c r="O39" s="1843"/>
      <c r="P39" s="1843"/>
      <c r="Q39" s="1843"/>
      <c r="R39" s="1843"/>
      <c r="S39" s="891"/>
      <c r="T39" s="891"/>
    </row>
    <row r="40" spans="1:33" ht="11.1" customHeight="1">
      <c r="A40" s="92"/>
      <c r="B40" s="248"/>
      <c r="C40" s="248"/>
      <c r="D40" s="248"/>
      <c r="E40" s="248"/>
      <c r="F40" s="248"/>
      <c r="G40" s="248"/>
      <c r="H40" s="248"/>
      <c r="I40" s="248"/>
      <c r="J40" s="248"/>
      <c r="K40" s="248"/>
      <c r="L40" s="248"/>
      <c r="M40" s="248"/>
      <c r="N40" s="248"/>
      <c r="O40" s="248"/>
      <c r="P40" s="248"/>
      <c r="Q40" s="248"/>
      <c r="R40" s="248"/>
      <c r="S40" s="891"/>
      <c r="T40" s="891"/>
    </row>
    <row r="41" spans="1:33" ht="11.1" customHeight="1">
      <c r="A41" s="92"/>
      <c r="B41" s="248"/>
      <c r="C41" s="248"/>
      <c r="D41" s="248"/>
      <c r="E41" s="248"/>
      <c r="F41" s="248"/>
      <c r="G41" s="248"/>
      <c r="H41" s="248"/>
      <c r="I41" s="248"/>
      <c r="J41" s="248"/>
      <c r="K41" s="248"/>
      <c r="L41" s="248"/>
      <c r="M41" s="248"/>
      <c r="N41" s="248"/>
      <c r="O41" s="248"/>
      <c r="P41" s="248"/>
      <c r="Q41" s="248"/>
      <c r="R41" s="248"/>
      <c r="S41" s="891"/>
      <c r="T41" s="891"/>
    </row>
    <row r="42" spans="1:33" ht="11.1" customHeight="1">
      <c r="A42" s="92"/>
      <c r="B42" s="248"/>
      <c r="C42" s="248"/>
      <c r="D42" s="248"/>
      <c r="E42" s="248"/>
      <c r="F42" s="248"/>
      <c r="G42" s="248"/>
      <c r="H42" s="248"/>
      <c r="I42" s="248"/>
      <c r="J42" s="248"/>
      <c r="K42" s="248"/>
      <c r="L42" s="248"/>
      <c r="M42" s="248"/>
      <c r="N42" s="248"/>
      <c r="O42" s="248"/>
      <c r="P42" s="248"/>
      <c r="Q42" s="248"/>
      <c r="R42" s="248"/>
      <c r="S42" s="891"/>
      <c r="T42" s="891"/>
    </row>
    <row r="43" spans="1:33" ht="11.1" customHeight="1">
      <c r="A43" s="92"/>
      <c r="B43" s="248"/>
      <c r="C43" s="248"/>
      <c r="D43" s="248"/>
      <c r="E43" s="248"/>
      <c r="F43" s="248"/>
      <c r="G43" s="248"/>
      <c r="H43" s="248"/>
      <c r="I43" s="248"/>
      <c r="J43" s="248"/>
      <c r="K43" s="248"/>
      <c r="L43" s="248"/>
      <c r="M43" s="248"/>
      <c r="N43" s="248"/>
      <c r="O43" s="248"/>
      <c r="P43" s="248"/>
      <c r="Q43" s="248"/>
      <c r="R43" s="248"/>
      <c r="S43" s="891"/>
      <c r="T43" s="891"/>
    </row>
    <row r="44" spans="1:33" ht="11.1" customHeight="1">
      <c r="A44" s="92"/>
      <c r="B44" s="248"/>
      <c r="C44" s="248"/>
      <c r="D44" s="248"/>
      <c r="E44" s="248"/>
      <c r="F44" s="248"/>
      <c r="G44" s="248"/>
      <c r="H44" s="248"/>
      <c r="I44" s="248"/>
      <c r="J44" s="248"/>
      <c r="K44" s="248"/>
      <c r="L44" s="248"/>
      <c r="M44" s="248"/>
      <c r="N44" s="248"/>
      <c r="O44" s="248"/>
      <c r="P44" s="248"/>
      <c r="Q44" s="248"/>
      <c r="R44" s="248"/>
      <c r="S44" s="891"/>
      <c r="T44" s="891"/>
    </row>
    <row r="45" spans="1:33" ht="11.1" customHeight="1">
      <c r="A45" s="92"/>
      <c r="B45" s="248"/>
      <c r="C45" s="248"/>
      <c r="D45" s="248"/>
      <c r="E45" s="248"/>
      <c r="F45" s="248"/>
      <c r="G45" s="248"/>
      <c r="H45" s="248"/>
      <c r="I45" s="248"/>
      <c r="J45" s="248"/>
      <c r="K45" s="248"/>
      <c r="L45" s="248"/>
      <c r="M45" s="248"/>
      <c r="N45" s="248"/>
      <c r="O45" s="248"/>
      <c r="P45" s="248"/>
      <c r="Q45" s="248"/>
      <c r="R45" s="248"/>
      <c r="S45" s="891"/>
      <c r="T45" s="891"/>
    </row>
    <row r="46" spans="1:33">
      <c r="S46" s="891"/>
      <c r="T46" s="891"/>
    </row>
    <row r="47" spans="1:33">
      <c r="S47" s="891"/>
      <c r="T47" s="891"/>
    </row>
    <row r="48" spans="1:33">
      <c r="S48" s="891"/>
      <c r="T48" s="891"/>
    </row>
    <row r="49" spans="1:20">
      <c r="S49" s="891"/>
      <c r="T49" s="891"/>
    </row>
    <row r="50" spans="1:20">
      <c r="S50" s="891"/>
      <c r="T50" s="891"/>
    </row>
    <row r="51" spans="1:20">
      <c r="S51" s="891"/>
      <c r="T51" s="891"/>
    </row>
    <row r="52" spans="1:20">
      <c r="S52" s="891"/>
      <c r="T52" s="891"/>
    </row>
    <row r="53" spans="1:20">
      <c r="S53" s="891"/>
      <c r="T53" s="891"/>
    </row>
    <row r="54" spans="1:20">
      <c r="S54" s="891"/>
      <c r="T54" s="891"/>
    </row>
    <row r="55" spans="1:20">
      <c r="S55" s="891"/>
      <c r="T55" s="891"/>
    </row>
    <row r="56" spans="1:20">
      <c r="S56" s="891"/>
      <c r="T56" s="891"/>
    </row>
    <row r="57" spans="1:20">
      <c r="S57" s="891"/>
      <c r="T57" s="891"/>
    </row>
    <row r="58" spans="1:20">
      <c r="S58" s="891"/>
      <c r="T58" s="891"/>
    </row>
    <row r="59" spans="1:20">
      <c r="S59" s="891"/>
      <c r="T59" s="891"/>
    </row>
    <row r="60" spans="1:20">
      <c r="S60" s="891"/>
      <c r="T60" s="891"/>
    </row>
    <row r="61" spans="1:20">
      <c r="S61" s="891"/>
      <c r="T61" s="891"/>
    </row>
    <row r="62" spans="1:20" ht="20.100000000000001" customHeight="1">
      <c r="A62" s="1848" t="s">
        <v>542</v>
      </c>
      <c r="B62" s="1848"/>
      <c r="C62" s="1848"/>
      <c r="D62" s="1848"/>
      <c r="E62" s="1848"/>
      <c r="F62" s="1848"/>
      <c r="G62" s="1848"/>
      <c r="H62" s="1848"/>
      <c r="I62" s="1848"/>
      <c r="J62" s="1848"/>
      <c r="K62" s="1848"/>
      <c r="L62" s="1848"/>
      <c r="M62" s="1848"/>
      <c r="N62" s="1848"/>
      <c r="O62" s="1848"/>
      <c r="P62" s="1848"/>
      <c r="Q62" s="1848"/>
      <c r="R62" s="1848"/>
    </row>
    <row r="63" spans="1:20" ht="79.5">
      <c r="A63" s="1274" t="str">
        <f>'6.1'!A6</f>
        <v>Období</v>
      </c>
      <c r="B63" s="460" t="s">
        <v>342</v>
      </c>
      <c r="C63" s="460" t="s">
        <v>332</v>
      </c>
      <c r="D63" s="460" t="s">
        <v>334</v>
      </c>
      <c r="E63" s="460" t="s">
        <v>339</v>
      </c>
      <c r="F63" s="460" t="s">
        <v>341</v>
      </c>
      <c r="G63" s="460" t="s">
        <v>333</v>
      </c>
      <c r="H63" s="460" t="s">
        <v>335</v>
      </c>
      <c r="I63" s="460" t="s">
        <v>338</v>
      </c>
      <c r="J63" s="460" t="s">
        <v>337</v>
      </c>
      <c r="K63" s="460" t="s">
        <v>520</v>
      </c>
      <c r="L63" s="460" t="s">
        <v>331</v>
      </c>
      <c r="M63" s="460" t="s">
        <v>330</v>
      </c>
      <c r="N63" s="460" t="s">
        <v>340</v>
      </c>
      <c r="O63" s="460" t="s">
        <v>336</v>
      </c>
      <c r="P63" s="460" t="s">
        <v>352</v>
      </c>
      <c r="Q63" s="460" t="s">
        <v>353</v>
      </c>
      <c r="R63" s="460" t="s">
        <v>226</v>
      </c>
    </row>
    <row r="64" spans="1:20" ht="12" customHeight="1">
      <c r="A64" s="1261" t="str">
        <f>'6.1'!A9</f>
        <v>leden</v>
      </c>
      <c r="B64" s="1288">
        <v>406.02157530000005</v>
      </c>
      <c r="C64" s="1288">
        <v>1533.7820348200003</v>
      </c>
      <c r="D64" s="1288">
        <v>321.03683449000005</v>
      </c>
      <c r="E64" s="1288">
        <v>475.93828692</v>
      </c>
      <c r="F64" s="1288">
        <v>453.03424432000008</v>
      </c>
      <c r="G64" s="1288">
        <v>1187.8575282419999</v>
      </c>
      <c r="H64" s="1288">
        <v>725.27434296000001</v>
      </c>
      <c r="I64" s="1288">
        <v>484.13822927400003</v>
      </c>
      <c r="J64" s="1288">
        <v>503.30477796000002</v>
      </c>
      <c r="K64" s="1288">
        <v>1165.3376160196601</v>
      </c>
      <c r="L64" s="1288">
        <v>1492.5247323643889</v>
      </c>
      <c r="M64" s="1288">
        <v>1322.56186486</v>
      </c>
      <c r="N64" s="1288">
        <v>452.291720677</v>
      </c>
      <c r="O64" s="1288">
        <v>604.41716125999994</v>
      </c>
      <c r="P64" s="1288">
        <v>11127.520949467049</v>
      </c>
      <c r="Q64" s="1288">
        <v>226.23825053800002</v>
      </c>
      <c r="R64" s="1294">
        <f>SUM(P64:Q64)</f>
        <v>11353.759200005048</v>
      </c>
    </row>
    <row r="65" spans="1:18" ht="12" customHeight="1">
      <c r="A65" s="1262" t="str">
        <f>'6.1'!A10</f>
        <v>únor</v>
      </c>
      <c r="B65" s="884">
        <v>367.81704743199998</v>
      </c>
      <c r="C65" s="884">
        <v>1367.05255336</v>
      </c>
      <c r="D65" s="884">
        <v>294.40999048999998</v>
      </c>
      <c r="E65" s="884">
        <v>426.61298678999998</v>
      </c>
      <c r="F65" s="884">
        <v>416.69370346999995</v>
      </c>
      <c r="G65" s="884">
        <v>1114.8244459260002</v>
      </c>
      <c r="H65" s="884">
        <v>658.15681129999996</v>
      </c>
      <c r="I65" s="884">
        <v>444.70660194099997</v>
      </c>
      <c r="J65" s="884">
        <v>474.44590479999999</v>
      </c>
      <c r="K65" s="884">
        <v>1067.66198235715</v>
      </c>
      <c r="L65" s="884">
        <v>1367.7303208086612</v>
      </c>
      <c r="M65" s="884">
        <v>1274.6320449749999</v>
      </c>
      <c r="N65" s="884">
        <v>412.59193368499996</v>
      </c>
      <c r="O65" s="884">
        <v>552.69790855999997</v>
      </c>
      <c r="P65" s="884">
        <v>10240.034235894811</v>
      </c>
      <c r="Q65" s="884">
        <v>199.59037809900002</v>
      </c>
      <c r="R65" s="1295">
        <f t="shared" ref="R65:R75" si="16">SUM(P65:Q65)</f>
        <v>10439.62461399381</v>
      </c>
    </row>
    <row r="66" spans="1:18" ht="12" customHeight="1">
      <c r="A66" s="1263" t="str">
        <f>'6.1'!A11</f>
        <v>březen</v>
      </c>
      <c r="B66" s="1291">
        <v>297.02073647499998</v>
      </c>
      <c r="C66" s="1291">
        <v>1017.0814171600001</v>
      </c>
      <c r="D66" s="1291">
        <v>222.80523405999998</v>
      </c>
      <c r="E66" s="1291">
        <v>322.81492757999996</v>
      </c>
      <c r="F66" s="1291">
        <v>312.51002060000008</v>
      </c>
      <c r="G66" s="1291">
        <v>905.67937196899993</v>
      </c>
      <c r="H66" s="1291">
        <v>484.38498066</v>
      </c>
      <c r="I66" s="1291">
        <v>351.01323623899998</v>
      </c>
      <c r="J66" s="1291">
        <v>372.01294481000002</v>
      </c>
      <c r="K66" s="1291">
        <v>789.99569235423212</v>
      </c>
      <c r="L66" s="1291">
        <v>1062.6745019768368</v>
      </c>
      <c r="M66" s="1291">
        <v>1163.840692385</v>
      </c>
      <c r="N66" s="1291">
        <v>316.82367237699998</v>
      </c>
      <c r="O66" s="1291">
        <v>401.72242722999999</v>
      </c>
      <c r="P66" s="1291">
        <v>8020.3798558760673</v>
      </c>
      <c r="Q66" s="1291">
        <v>171.22430429600004</v>
      </c>
      <c r="R66" s="1296">
        <f t="shared" si="16"/>
        <v>8191.6041601720672</v>
      </c>
    </row>
    <row r="67" spans="1:18" ht="12" customHeight="1">
      <c r="A67" s="1262" t="str">
        <f>'6.1'!A12</f>
        <v>duben</v>
      </c>
      <c r="B67" s="884">
        <v>195.63872375700001</v>
      </c>
      <c r="C67" s="884">
        <v>612.69206140000006</v>
      </c>
      <c r="D67" s="884">
        <v>157.60954542000002</v>
      </c>
      <c r="E67" s="884">
        <v>208.85565306999999</v>
      </c>
      <c r="F67" s="884">
        <v>197.10241549000003</v>
      </c>
      <c r="G67" s="884">
        <v>634.69155280200005</v>
      </c>
      <c r="H67" s="884">
        <v>312.49497625999999</v>
      </c>
      <c r="I67" s="884">
        <v>243.28345288100002</v>
      </c>
      <c r="J67" s="884">
        <v>247.37752087000001</v>
      </c>
      <c r="K67" s="884">
        <v>456.93281462704402</v>
      </c>
      <c r="L67" s="884">
        <v>676.54612872895086</v>
      </c>
      <c r="M67" s="884">
        <v>1022.154908757</v>
      </c>
      <c r="N67" s="884">
        <v>212.76405960099999</v>
      </c>
      <c r="O67" s="884">
        <v>267.25517536000001</v>
      </c>
      <c r="P67" s="884">
        <v>5445.3989890239945</v>
      </c>
      <c r="Q67" s="884">
        <v>63.918730587999981</v>
      </c>
      <c r="R67" s="1295">
        <f t="shared" si="16"/>
        <v>5509.3177196119941</v>
      </c>
    </row>
    <row r="68" spans="1:18" ht="12" customHeight="1">
      <c r="A68" s="1262" t="str">
        <f>'6.1'!A13</f>
        <v>květen</v>
      </c>
      <c r="B68" s="884">
        <v>161.31085343200002</v>
      </c>
      <c r="C68" s="884">
        <v>458.36848137999999</v>
      </c>
      <c r="D68" s="884">
        <v>134.72741202</v>
      </c>
      <c r="E68" s="884">
        <v>174.81460817000001</v>
      </c>
      <c r="F68" s="884">
        <v>170.50634797999999</v>
      </c>
      <c r="G68" s="884">
        <v>563.00262408000003</v>
      </c>
      <c r="H68" s="884">
        <v>256.63388137000004</v>
      </c>
      <c r="I68" s="884">
        <v>202.964218023</v>
      </c>
      <c r="J68" s="884">
        <v>205.58240001999999</v>
      </c>
      <c r="K68" s="884">
        <v>333.50794214011404</v>
      </c>
      <c r="L68" s="884">
        <v>558.48111351987802</v>
      </c>
      <c r="M68" s="884">
        <v>890.80320184999994</v>
      </c>
      <c r="N68" s="884">
        <v>169.75544761099999</v>
      </c>
      <c r="O68" s="884">
        <v>215.53868428999996</v>
      </c>
      <c r="P68" s="884">
        <v>4495.9972158859919</v>
      </c>
      <c r="Q68" s="884">
        <v>54.735385220000026</v>
      </c>
      <c r="R68" s="1295">
        <f t="shared" si="16"/>
        <v>4550.7326011059922</v>
      </c>
    </row>
    <row r="69" spans="1:18" ht="12" customHeight="1">
      <c r="A69" s="1262" t="str">
        <f>'6.1'!A14</f>
        <v>červen</v>
      </c>
      <c r="B69" s="884">
        <v>111.07083888600002</v>
      </c>
      <c r="C69" s="884">
        <v>287.83846025000003</v>
      </c>
      <c r="D69" s="884">
        <v>121.06854980999999</v>
      </c>
      <c r="E69" s="884">
        <v>116.52515465999998</v>
      </c>
      <c r="F69" s="884">
        <v>105.62064004000001</v>
      </c>
      <c r="G69" s="884">
        <v>439.37868483</v>
      </c>
      <c r="H69" s="884">
        <v>186.14906112999998</v>
      </c>
      <c r="I69" s="884">
        <v>138.18983241699999</v>
      </c>
      <c r="J69" s="884">
        <v>141.08092068000002</v>
      </c>
      <c r="K69" s="884">
        <v>182.31463288120801</v>
      </c>
      <c r="L69" s="884">
        <v>430.12508405279306</v>
      </c>
      <c r="M69" s="884">
        <v>745.00751005300003</v>
      </c>
      <c r="N69" s="884">
        <v>107.94669681299999</v>
      </c>
      <c r="O69" s="884">
        <v>153.42604238999999</v>
      </c>
      <c r="P69" s="884">
        <v>3265.7421088930009</v>
      </c>
      <c r="Q69" s="884">
        <v>13.369070580999981</v>
      </c>
      <c r="R69" s="1295">
        <f t="shared" si="16"/>
        <v>3279.1111794740009</v>
      </c>
    </row>
    <row r="70" spans="1:18" ht="12" customHeight="1">
      <c r="A70" s="1261" t="str">
        <f>'6.1'!A15</f>
        <v>červenec</v>
      </c>
      <c r="B70" s="1288">
        <v>108.32934511700002</v>
      </c>
      <c r="C70" s="1288">
        <v>280.92931733</v>
      </c>
      <c r="D70" s="1288">
        <v>117.0421149</v>
      </c>
      <c r="E70" s="1288">
        <v>104.11540404000002</v>
      </c>
      <c r="F70" s="1288">
        <v>97.00889647999999</v>
      </c>
      <c r="G70" s="1288">
        <v>395.29327715000011</v>
      </c>
      <c r="H70" s="1288">
        <v>199.33827625000004</v>
      </c>
      <c r="I70" s="1288">
        <v>130.97389574800002</v>
      </c>
      <c r="J70" s="1288">
        <v>142.50298477999999</v>
      </c>
      <c r="K70" s="1288">
        <v>167.29428098744199</v>
      </c>
      <c r="L70" s="1288">
        <v>409.71189231756199</v>
      </c>
      <c r="M70" s="1288">
        <v>813.87134034699989</v>
      </c>
      <c r="N70" s="1288">
        <v>100.30435969199999</v>
      </c>
      <c r="O70" s="1288">
        <v>173.18642184000001</v>
      </c>
      <c r="P70" s="1288">
        <v>3239.901806979004</v>
      </c>
      <c r="Q70" s="1288">
        <v>5.6396474999993187E-2</v>
      </c>
      <c r="R70" s="1294">
        <f t="shared" si="16"/>
        <v>3239.958203454004</v>
      </c>
    </row>
    <row r="71" spans="1:18" ht="12" customHeight="1">
      <c r="A71" s="1262" t="str">
        <f>'6.1'!A16</f>
        <v>srpen</v>
      </c>
      <c r="B71" s="884">
        <v>125.834106589</v>
      </c>
      <c r="C71" s="884">
        <v>279.23127129</v>
      </c>
      <c r="D71" s="884">
        <v>120.87674722999999</v>
      </c>
      <c r="E71" s="884">
        <v>113.09741432</v>
      </c>
      <c r="F71" s="884">
        <v>97.583933840000014</v>
      </c>
      <c r="G71" s="884">
        <v>348.52910949999995</v>
      </c>
      <c r="H71" s="884">
        <v>195.19996876000002</v>
      </c>
      <c r="I71" s="884">
        <v>131.57915129200001</v>
      </c>
      <c r="J71" s="884">
        <v>121.30894663999999</v>
      </c>
      <c r="K71" s="884">
        <v>168.037735902218</v>
      </c>
      <c r="L71" s="884">
        <v>422.18254974677905</v>
      </c>
      <c r="M71" s="884">
        <v>586.42832687500004</v>
      </c>
      <c r="N71" s="884">
        <v>107.02938077999998</v>
      </c>
      <c r="O71" s="884">
        <v>143.75280307999998</v>
      </c>
      <c r="P71" s="884">
        <v>2960.6714458449974</v>
      </c>
      <c r="Q71" s="884">
        <v>-2.5569420920000128</v>
      </c>
      <c r="R71" s="1295">
        <f t="shared" si="16"/>
        <v>2958.1145037529973</v>
      </c>
    </row>
    <row r="72" spans="1:18" ht="12" customHeight="1">
      <c r="A72" s="1263" t="str">
        <f>'6.1'!A17</f>
        <v>září</v>
      </c>
      <c r="B72" s="1291">
        <v>133.190042807</v>
      </c>
      <c r="C72" s="1291">
        <v>352.14357253000003</v>
      </c>
      <c r="D72" s="1291">
        <v>173.2321622</v>
      </c>
      <c r="E72" s="1291">
        <v>144.35768417999998</v>
      </c>
      <c r="F72" s="1291">
        <v>126.66216012999999</v>
      </c>
      <c r="G72" s="1291">
        <v>455.59741552999998</v>
      </c>
      <c r="H72" s="1291">
        <v>260.79889516999998</v>
      </c>
      <c r="I72" s="1291">
        <v>156.29793593299999</v>
      </c>
      <c r="J72" s="1291">
        <v>170.73931439</v>
      </c>
      <c r="K72" s="1291">
        <v>231.29648432995302</v>
      </c>
      <c r="L72" s="1291">
        <v>483.32142048705509</v>
      </c>
      <c r="M72" s="1291">
        <v>524.05746883300003</v>
      </c>
      <c r="N72" s="1291">
        <v>129.67407979999999</v>
      </c>
      <c r="O72" s="1291">
        <v>178.31655275</v>
      </c>
      <c r="P72" s="1291">
        <v>3519.6851890700073</v>
      </c>
      <c r="Q72" s="1291">
        <v>21.503873612999989</v>
      </c>
      <c r="R72" s="1296">
        <f t="shared" si="16"/>
        <v>3541.1890626830073</v>
      </c>
    </row>
    <row r="73" spans="1:18" ht="12" customHeight="1">
      <c r="A73" s="1262" t="str">
        <f>'6.1'!A18</f>
        <v>říjen</v>
      </c>
      <c r="B73" s="884">
        <v>249.50896631400002</v>
      </c>
      <c r="C73" s="884">
        <v>836.76576994999982</v>
      </c>
      <c r="D73" s="884">
        <v>259.94905700999999</v>
      </c>
      <c r="E73" s="884">
        <v>319.95991823000003</v>
      </c>
      <c r="F73" s="884">
        <v>257.45442377000001</v>
      </c>
      <c r="G73" s="884">
        <v>785.02774226000008</v>
      </c>
      <c r="H73" s="884">
        <v>438.86637842000005</v>
      </c>
      <c r="I73" s="884">
        <v>305.59813635799998</v>
      </c>
      <c r="J73" s="884">
        <v>308.10648082000006</v>
      </c>
      <c r="K73" s="884">
        <v>590.82511016310298</v>
      </c>
      <c r="L73" s="884">
        <v>974.54900360404997</v>
      </c>
      <c r="M73" s="884">
        <v>686.8717636130001</v>
      </c>
      <c r="N73" s="884">
        <v>269.87467280999999</v>
      </c>
      <c r="O73" s="884">
        <v>333.72101887999997</v>
      </c>
      <c r="P73" s="884">
        <v>6617.0784422021534</v>
      </c>
      <c r="Q73" s="884">
        <v>74.909540072999988</v>
      </c>
      <c r="R73" s="1295">
        <f t="shared" si="16"/>
        <v>6691.9879822751536</v>
      </c>
    </row>
    <row r="74" spans="1:18" ht="12" customHeight="1">
      <c r="A74" s="1262" t="str">
        <f>'6.1'!A19</f>
        <v>listopad</v>
      </c>
      <c r="B74" s="884">
        <v>330.60981978100006</v>
      </c>
      <c r="C74" s="884">
        <v>1163.9426239700001</v>
      </c>
      <c r="D74" s="884">
        <v>276.89635201000004</v>
      </c>
      <c r="E74" s="884">
        <v>418.62780071999998</v>
      </c>
      <c r="F74" s="884">
        <v>364.26396553999996</v>
      </c>
      <c r="G74" s="884">
        <v>1013.802939647</v>
      </c>
      <c r="H74" s="884">
        <v>594.41329723000001</v>
      </c>
      <c r="I74" s="884">
        <v>392.29899344500001</v>
      </c>
      <c r="J74" s="884">
        <v>412.90474259000001</v>
      </c>
      <c r="K74" s="884">
        <v>911.34423223143608</v>
      </c>
      <c r="L74" s="884">
        <v>1242.2406987936317</v>
      </c>
      <c r="M74" s="884">
        <v>802.58184706599991</v>
      </c>
      <c r="N74" s="884">
        <v>362.32956747000003</v>
      </c>
      <c r="O74" s="884">
        <v>450.12675729</v>
      </c>
      <c r="P74" s="884">
        <v>8736.3836377840671</v>
      </c>
      <c r="Q74" s="884">
        <v>138.89214133100003</v>
      </c>
      <c r="R74" s="1295">
        <f t="shared" si="16"/>
        <v>8875.2757791150671</v>
      </c>
    </row>
    <row r="75" spans="1:18" ht="12" customHeight="1">
      <c r="A75" s="1262" t="str">
        <f>'6.1'!A20</f>
        <v>prosinec</v>
      </c>
      <c r="B75" s="884">
        <v>356.32710387700007</v>
      </c>
      <c r="C75" s="884">
        <v>1353.5696466700001</v>
      </c>
      <c r="D75" s="884">
        <v>320.71197033000004</v>
      </c>
      <c r="E75" s="884">
        <v>458.09175335000003</v>
      </c>
      <c r="F75" s="884">
        <v>399.33378902000004</v>
      </c>
      <c r="G75" s="884">
        <v>1101.513967327</v>
      </c>
      <c r="H75" s="884">
        <v>661.57552674999999</v>
      </c>
      <c r="I75" s="884">
        <v>435.60799500600007</v>
      </c>
      <c r="J75" s="884">
        <v>447.20396104000002</v>
      </c>
      <c r="K75" s="884">
        <v>1086.9474196520289</v>
      </c>
      <c r="L75" s="884">
        <v>1348.817739029822</v>
      </c>
      <c r="M75" s="884">
        <v>1227.5355837960001</v>
      </c>
      <c r="N75" s="884">
        <v>410.36684760899999</v>
      </c>
      <c r="O75" s="884">
        <v>518.47234841999989</v>
      </c>
      <c r="P75" s="884">
        <v>10126.075651876852</v>
      </c>
      <c r="Q75" s="884">
        <v>179.17407596700002</v>
      </c>
      <c r="R75" s="1295">
        <f t="shared" si="16"/>
        <v>10305.249727843851</v>
      </c>
    </row>
    <row r="76" spans="1:18" ht="12" customHeight="1">
      <c r="A76" s="1261" t="str">
        <f>'6.1'!A21</f>
        <v>I. čtvrtletí</v>
      </c>
      <c r="B76" s="1288">
        <f>SUM(B64:B66)</f>
        <v>1070.8593592069999</v>
      </c>
      <c r="C76" s="1288">
        <f>SUM(C64:C66)</f>
        <v>3917.9160053400005</v>
      </c>
      <c r="D76" s="1288">
        <f t="shared" ref="D76:J76" si="17">SUM(D64:D66)</f>
        <v>838.25205903999995</v>
      </c>
      <c r="E76" s="1288">
        <f t="shared" si="17"/>
        <v>1225.3662012899999</v>
      </c>
      <c r="F76" s="1288">
        <f t="shared" si="17"/>
        <v>1182.2379683900001</v>
      </c>
      <c r="G76" s="1288">
        <f t="shared" si="17"/>
        <v>3208.3613461370001</v>
      </c>
      <c r="H76" s="1288">
        <f t="shared" si="17"/>
        <v>1867.81613492</v>
      </c>
      <c r="I76" s="1288">
        <f t="shared" si="17"/>
        <v>1279.8580674539999</v>
      </c>
      <c r="J76" s="1288">
        <f t="shared" si="17"/>
        <v>1349.7636275700002</v>
      </c>
      <c r="K76" s="1288">
        <f>SUM(K64:K66)</f>
        <v>3022.9952907310426</v>
      </c>
      <c r="L76" s="1288">
        <f t="shared" ref="L76:R76" si="18">SUM(L64:L66)</f>
        <v>3922.9295551498872</v>
      </c>
      <c r="M76" s="1288">
        <f t="shared" si="18"/>
        <v>3761.0346022200001</v>
      </c>
      <c r="N76" s="1288">
        <f t="shared" si="18"/>
        <v>1181.7073267390001</v>
      </c>
      <c r="O76" s="1288">
        <f t="shared" si="18"/>
        <v>1558.8374970499999</v>
      </c>
      <c r="P76" s="1288">
        <f t="shared" si="18"/>
        <v>29387.935041237928</v>
      </c>
      <c r="Q76" s="1288">
        <f t="shared" si="18"/>
        <v>597.05293293300008</v>
      </c>
      <c r="R76" s="1294">
        <f t="shared" si="18"/>
        <v>29984.987974170926</v>
      </c>
    </row>
    <row r="77" spans="1:18" ht="12" customHeight="1">
      <c r="A77" s="1262" t="str">
        <f>'6.1'!A22</f>
        <v>II. čtvrtletí</v>
      </c>
      <c r="B77" s="884">
        <f>SUM(B67:B69)</f>
        <v>468.02041607500007</v>
      </c>
      <c r="C77" s="884">
        <f>SUM(C67:C69)</f>
        <v>1358.8990030300001</v>
      </c>
      <c r="D77" s="884">
        <f t="shared" ref="D77:J77" si="19">SUM(D67:D69)</f>
        <v>413.40550724999997</v>
      </c>
      <c r="E77" s="884">
        <f t="shared" si="19"/>
        <v>500.1954159</v>
      </c>
      <c r="F77" s="884">
        <f t="shared" si="19"/>
        <v>473.22940351</v>
      </c>
      <c r="G77" s="884">
        <f t="shared" si="19"/>
        <v>1637.0728617120003</v>
      </c>
      <c r="H77" s="884">
        <f t="shared" si="19"/>
        <v>755.27791876000003</v>
      </c>
      <c r="I77" s="884">
        <f t="shared" si="19"/>
        <v>584.43750332100001</v>
      </c>
      <c r="J77" s="884">
        <f t="shared" si="19"/>
        <v>594.04084157000011</v>
      </c>
      <c r="K77" s="884">
        <f>SUM(K67:K69)</f>
        <v>972.75538964836608</v>
      </c>
      <c r="L77" s="884">
        <f t="shared" ref="L77:R77" si="20">SUM(L67:L69)</f>
        <v>1665.1523263016218</v>
      </c>
      <c r="M77" s="884">
        <f t="shared" si="20"/>
        <v>2657.9656206600002</v>
      </c>
      <c r="N77" s="884">
        <f t="shared" si="20"/>
        <v>490.46620402500002</v>
      </c>
      <c r="O77" s="884">
        <f t="shared" si="20"/>
        <v>636.21990203999997</v>
      </c>
      <c r="P77" s="884">
        <f t="shared" si="20"/>
        <v>13207.138313802987</v>
      </c>
      <c r="Q77" s="884">
        <f t="shared" si="20"/>
        <v>132.02318638899999</v>
      </c>
      <c r="R77" s="1295">
        <f t="shared" si="20"/>
        <v>13339.161500191987</v>
      </c>
    </row>
    <row r="78" spans="1:18" ht="12" customHeight="1">
      <c r="A78" s="1262" t="str">
        <f>'6.1'!A23</f>
        <v>III. čtvrtletí</v>
      </c>
      <c r="B78" s="884">
        <f>SUM(B70:B72)</f>
        <v>367.35349451299999</v>
      </c>
      <c r="C78" s="884">
        <f>SUM(C70:C72)</f>
        <v>912.30416115000003</v>
      </c>
      <c r="D78" s="884">
        <f t="shared" ref="D78:J78" si="21">SUM(D70:D72)</f>
        <v>411.15102432999998</v>
      </c>
      <c r="E78" s="884">
        <f t="shared" si="21"/>
        <v>361.57050254000001</v>
      </c>
      <c r="F78" s="884">
        <f t="shared" si="21"/>
        <v>321.25499045000004</v>
      </c>
      <c r="G78" s="884">
        <f t="shared" si="21"/>
        <v>1199.41980218</v>
      </c>
      <c r="H78" s="884">
        <f t="shared" si="21"/>
        <v>655.33714018000001</v>
      </c>
      <c r="I78" s="884">
        <f t="shared" si="21"/>
        <v>418.85098297299999</v>
      </c>
      <c r="J78" s="884">
        <f t="shared" si="21"/>
        <v>434.55124580999995</v>
      </c>
      <c r="K78" s="884">
        <f>SUM(K70:K72)</f>
        <v>566.62850121961299</v>
      </c>
      <c r="L78" s="884">
        <f t="shared" ref="L78:R78" si="22">SUM(L70:L72)</f>
        <v>1315.2158625513962</v>
      </c>
      <c r="M78" s="884">
        <f t="shared" si="22"/>
        <v>1924.357136055</v>
      </c>
      <c r="N78" s="884">
        <f t="shared" si="22"/>
        <v>337.007820272</v>
      </c>
      <c r="O78" s="884">
        <f t="shared" si="22"/>
        <v>495.25577767000004</v>
      </c>
      <c r="P78" s="884">
        <f t="shared" si="22"/>
        <v>9720.2584418940096</v>
      </c>
      <c r="Q78" s="884">
        <f t="shared" si="22"/>
        <v>19.003327995999967</v>
      </c>
      <c r="R78" s="1295">
        <f t="shared" si="22"/>
        <v>9739.2617698900085</v>
      </c>
    </row>
    <row r="79" spans="1:18" ht="12" customHeight="1">
      <c r="A79" s="1263" t="str">
        <f>'6.1'!A24</f>
        <v>IV. čtvrtletí</v>
      </c>
      <c r="B79" s="1291">
        <f>SUM(B73:B75)</f>
        <v>936.44588997200026</v>
      </c>
      <c r="C79" s="1291">
        <f>SUM(C73:C75)</f>
        <v>3354.2780405900003</v>
      </c>
      <c r="D79" s="1291">
        <f t="shared" ref="D79:J79" si="23">SUM(D73:D75)</f>
        <v>857.55737935000002</v>
      </c>
      <c r="E79" s="1291">
        <f t="shared" si="23"/>
        <v>1196.6794723</v>
      </c>
      <c r="F79" s="1291">
        <f t="shared" si="23"/>
        <v>1021.0521783300001</v>
      </c>
      <c r="G79" s="1291">
        <f t="shared" si="23"/>
        <v>2900.3446492339999</v>
      </c>
      <c r="H79" s="1291">
        <f t="shared" si="23"/>
        <v>1694.8552024000001</v>
      </c>
      <c r="I79" s="1291">
        <f t="shared" si="23"/>
        <v>1133.5051248090001</v>
      </c>
      <c r="J79" s="1291">
        <f t="shared" si="23"/>
        <v>1168.2151844500002</v>
      </c>
      <c r="K79" s="1291">
        <f>SUM(K73:K75)</f>
        <v>2589.1167620465676</v>
      </c>
      <c r="L79" s="1291">
        <f t="shared" ref="L79:R79" si="24">SUM(L73:L75)</f>
        <v>3565.6074414275035</v>
      </c>
      <c r="M79" s="1291">
        <f t="shared" si="24"/>
        <v>2716.9891944750002</v>
      </c>
      <c r="N79" s="1291">
        <f t="shared" si="24"/>
        <v>1042.571087889</v>
      </c>
      <c r="O79" s="1291">
        <f t="shared" si="24"/>
        <v>1302.32012459</v>
      </c>
      <c r="P79" s="1291">
        <f t="shared" si="24"/>
        <v>25479.537731863071</v>
      </c>
      <c r="Q79" s="1291">
        <f t="shared" si="24"/>
        <v>392.97575737100004</v>
      </c>
      <c r="R79" s="1296">
        <f t="shared" si="24"/>
        <v>25872.513489234072</v>
      </c>
    </row>
    <row r="80" spans="1:18" ht="12" customHeight="1">
      <c r="A80" s="1262" t="str">
        <f>'6.1'!A25</f>
        <v>I. pololetí</v>
      </c>
      <c r="B80" s="884">
        <f>SUM(B64:B69)</f>
        <v>1538.8797752819999</v>
      </c>
      <c r="C80" s="884">
        <f>SUM(C64:C69)</f>
        <v>5276.8150083700002</v>
      </c>
      <c r="D80" s="884">
        <f t="shared" ref="D80:J80" si="25">SUM(D64:D69)</f>
        <v>1251.65756629</v>
      </c>
      <c r="E80" s="884">
        <f t="shared" si="25"/>
        <v>1725.5616171899999</v>
      </c>
      <c r="F80" s="884">
        <f t="shared" si="25"/>
        <v>1655.4673719000002</v>
      </c>
      <c r="G80" s="884">
        <f t="shared" si="25"/>
        <v>4845.4342078489999</v>
      </c>
      <c r="H80" s="884">
        <f t="shared" si="25"/>
        <v>2623.0940536799999</v>
      </c>
      <c r="I80" s="884">
        <f t="shared" si="25"/>
        <v>1864.2955707749998</v>
      </c>
      <c r="J80" s="884">
        <f t="shared" si="25"/>
        <v>1943.80446914</v>
      </c>
      <c r="K80" s="884">
        <f>SUM(K64:K69)</f>
        <v>3995.750680379409</v>
      </c>
      <c r="L80" s="884">
        <f t="shared" ref="L80:R80" si="26">SUM(L64:L69)</f>
        <v>5588.0818814515087</v>
      </c>
      <c r="M80" s="884">
        <f t="shared" si="26"/>
        <v>6419.0002228800004</v>
      </c>
      <c r="N80" s="884">
        <f t="shared" si="26"/>
        <v>1672.1735307640001</v>
      </c>
      <c r="O80" s="884">
        <f t="shared" si="26"/>
        <v>2195.0573990899998</v>
      </c>
      <c r="P80" s="884">
        <f t="shared" si="26"/>
        <v>42595.073355040913</v>
      </c>
      <c r="Q80" s="884">
        <f t="shared" si="26"/>
        <v>729.07611932200007</v>
      </c>
      <c r="R80" s="1295">
        <f t="shared" si="26"/>
        <v>43324.149474362915</v>
      </c>
    </row>
    <row r="81" spans="1:18" ht="12" customHeight="1">
      <c r="A81" s="1263" t="str">
        <f>'6.1'!A26</f>
        <v>II. pololetí</v>
      </c>
      <c r="B81" s="1291">
        <f>SUM(B70:B75)</f>
        <v>1303.799384485</v>
      </c>
      <c r="C81" s="1291">
        <f>SUM(C70:C75)</f>
        <v>4266.5822017400005</v>
      </c>
      <c r="D81" s="1291">
        <f t="shared" ref="D81:J81" si="27">SUM(D70:D75)</f>
        <v>1268.7084036799999</v>
      </c>
      <c r="E81" s="1291">
        <f t="shared" si="27"/>
        <v>1558.24997484</v>
      </c>
      <c r="F81" s="1291">
        <f t="shared" si="27"/>
        <v>1342.3071687800002</v>
      </c>
      <c r="G81" s="1291">
        <f t="shared" si="27"/>
        <v>4099.7644514140002</v>
      </c>
      <c r="H81" s="1291">
        <f t="shared" si="27"/>
        <v>2350.1923425800001</v>
      </c>
      <c r="I81" s="1291">
        <f t="shared" si="27"/>
        <v>1552.356107782</v>
      </c>
      <c r="J81" s="1291">
        <f t="shared" si="27"/>
        <v>1602.7664302600001</v>
      </c>
      <c r="K81" s="1291">
        <f>SUM(K70:K75)</f>
        <v>3155.7452632661807</v>
      </c>
      <c r="L81" s="1291">
        <f t="shared" ref="L81:R81" si="28">SUM(L70:L75)</f>
        <v>4880.8233039788993</v>
      </c>
      <c r="M81" s="1291">
        <f t="shared" si="28"/>
        <v>4641.3463305299992</v>
      </c>
      <c r="N81" s="1291">
        <f t="shared" si="28"/>
        <v>1379.5789081610001</v>
      </c>
      <c r="O81" s="1291">
        <f t="shared" si="28"/>
        <v>1797.57590226</v>
      </c>
      <c r="P81" s="1291">
        <f t="shared" si="28"/>
        <v>35199.79617375708</v>
      </c>
      <c r="Q81" s="1291">
        <f t="shared" si="28"/>
        <v>411.97908536700004</v>
      </c>
      <c r="R81" s="1296">
        <f t="shared" si="28"/>
        <v>35611.775259124079</v>
      </c>
    </row>
    <row r="82" spans="1:18" ht="12" customHeight="1">
      <c r="A82" s="1264" t="str">
        <f>'6.1'!A27</f>
        <v>rok</v>
      </c>
      <c r="B82" s="1297">
        <f>SUM(B64:B75)</f>
        <v>2842.6791597669999</v>
      </c>
      <c r="C82" s="1297">
        <f>SUM(C64:C75)</f>
        <v>9543.3972101100007</v>
      </c>
      <c r="D82" s="1297">
        <f t="shared" ref="D82:J82" si="29">SUM(D64:D75)</f>
        <v>2520.3659699699997</v>
      </c>
      <c r="E82" s="1297">
        <f t="shared" si="29"/>
        <v>3283.8115920299997</v>
      </c>
      <c r="F82" s="1297">
        <f t="shared" si="29"/>
        <v>2997.7745406800004</v>
      </c>
      <c r="G82" s="1297">
        <f t="shared" si="29"/>
        <v>8945.1986592630001</v>
      </c>
      <c r="H82" s="1297">
        <f t="shared" si="29"/>
        <v>4973.2863962600004</v>
      </c>
      <c r="I82" s="1297">
        <f t="shared" si="29"/>
        <v>3416.6516785570002</v>
      </c>
      <c r="J82" s="1297">
        <f t="shared" si="29"/>
        <v>3546.5708994000001</v>
      </c>
      <c r="K82" s="1297">
        <f>SUM(K64:K75)</f>
        <v>7151.4959436455893</v>
      </c>
      <c r="L82" s="1297">
        <f t="shared" ref="L82:R82" si="30">SUM(L64:L75)</f>
        <v>10468.905185430409</v>
      </c>
      <c r="M82" s="1297">
        <f t="shared" si="30"/>
        <v>11060.34655341</v>
      </c>
      <c r="N82" s="1297">
        <f t="shared" si="30"/>
        <v>3051.7524389250007</v>
      </c>
      <c r="O82" s="1297">
        <f t="shared" si="30"/>
        <v>3992.6333013499998</v>
      </c>
      <c r="P82" s="1297">
        <f t="shared" si="30"/>
        <v>77794.869528797994</v>
      </c>
      <c r="Q82" s="1297">
        <f t="shared" si="30"/>
        <v>1141.0552046890002</v>
      </c>
      <c r="R82" s="888">
        <f t="shared" si="30"/>
        <v>78935.924733487002</v>
      </c>
    </row>
    <row r="83" spans="1:18" ht="15" customHeight="1">
      <c r="A83" s="492"/>
      <c r="B83" s="492"/>
      <c r="C83" s="492"/>
      <c r="D83" s="492"/>
      <c r="E83" s="492"/>
      <c r="F83" s="492"/>
      <c r="G83" s="492"/>
      <c r="H83" s="492"/>
      <c r="I83" s="492"/>
      <c r="J83" s="492"/>
      <c r="K83" s="492"/>
      <c r="L83" s="492"/>
      <c r="M83" s="492"/>
      <c r="N83" s="492"/>
      <c r="O83" s="492"/>
      <c r="P83" s="492"/>
      <c r="Q83" s="492"/>
      <c r="R83" s="492"/>
    </row>
    <row r="84" spans="1:18" ht="15" customHeight="1">
      <c r="A84" s="1842" t="s">
        <v>354</v>
      </c>
      <c r="B84" s="1842"/>
      <c r="C84" s="1842"/>
      <c r="D84" s="1842"/>
      <c r="E84" s="1842"/>
      <c r="F84" s="1842"/>
      <c r="G84" s="1842"/>
      <c r="H84" s="1842"/>
      <c r="I84" s="1842"/>
      <c r="J84" s="1842"/>
      <c r="K84" s="1842"/>
      <c r="L84" s="1842"/>
      <c r="M84" s="1842"/>
      <c r="N84" s="1842"/>
      <c r="O84" s="1842"/>
      <c r="P84" s="1842"/>
      <c r="Q84" s="1842"/>
      <c r="R84" s="1842"/>
    </row>
    <row r="85" spans="1:18" ht="5.0999999999999996" customHeight="1">
      <c r="A85" s="1201"/>
      <c r="B85" s="1202" t="str">
        <f>B63</f>
        <v xml:space="preserve"> Jihočeský</v>
      </c>
      <c r="C85" s="1202" t="str">
        <f t="shared" ref="C85:O85" si="31">C63</f>
        <v xml:space="preserve"> Jihomoravský</v>
      </c>
      <c r="D85" s="1202" t="str">
        <f t="shared" si="31"/>
        <v xml:space="preserve"> Karlovarský</v>
      </c>
      <c r="E85" s="1202" t="str">
        <f t="shared" si="31"/>
        <v xml:space="preserve"> Královéhradecký</v>
      </c>
      <c r="F85" s="1202" t="str">
        <f t="shared" si="31"/>
        <v xml:space="preserve"> Liberecký</v>
      </c>
      <c r="G85" s="1202" t="str">
        <f t="shared" si="31"/>
        <v xml:space="preserve"> Moravskoslezský</v>
      </c>
      <c r="H85" s="1202" t="str">
        <f t="shared" si="31"/>
        <v xml:space="preserve"> Olomoucký</v>
      </c>
      <c r="I85" s="1202" t="str">
        <f t="shared" si="31"/>
        <v xml:space="preserve"> Pardubický</v>
      </c>
      <c r="J85" s="1202" t="str">
        <f t="shared" si="31"/>
        <v xml:space="preserve"> Plzeňský</v>
      </c>
      <c r="K85" s="1202" t="str">
        <f t="shared" si="31"/>
        <v xml:space="preserve"> Hl. m. Praha</v>
      </c>
      <c r="L85" s="1202" t="str">
        <f t="shared" si="31"/>
        <v xml:space="preserve"> Středočeský</v>
      </c>
      <c r="M85" s="1202" t="str">
        <f t="shared" si="31"/>
        <v xml:space="preserve"> Ústecký</v>
      </c>
      <c r="N85" s="1202" t="str">
        <f t="shared" si="31"/>
        <v xml:space="preserve"> Vysočina</v>
      </c>
      <c r="O85" s="1202" t="str">
        <f t="shared" si="31"/>
        <v xml:space="preserve"> Zlínský</v>
      </c>
      <c r="P85" s="1202" t="s">
        <v>352</v>
      </c>
      <c r="Q85" s="1202" t="s">
        <v>353</v>
      </c>
      <c r="R85" s="1202" t="s">
        <v>226</v>
      </c>
    </row>
    <row r="86" spans="1:18" ht="12" customHeight="1">
      <c r="A86" s="1261">
        <v>2016</v>
      </c>
      <c r="B86" s="1288">
        <v>2937.2289939092698</v>
      </c>
      <c r="C86" s="1288">
        <v>11621.44499390927</v>
      </c>
      <c r="D86" s="1289">
        <v>2337.4489939092696</v>
      </c>
      <c r="E86" s="1289">
        <v>3483.8379939092697</v>
      </c>
      <c r="F86" s="1289">
        <v>3637.8319939092694</v>
      </c>
      <c r="G86" s="1289">
        <v>9791.2839939092701</v>
      </c>
      <c r="H86" s="1289">
        <v>4906.1419939092693</v>
      </c>
      <c r="I86" s="1289">
        <v>3944.3669939092697</v>
      </c>
      <c r="J86" s="1289">
        <v>4059.7099939092695</v>
      </c>
      <c r="K86" s="1288">
        <v>9463.1649939092695</v>
      </c>
      <c r="L86" s="1288">
        <v>11072.511993909269</v>
      </c>
      <c r="M86" s="1289">
        <v>11738.768993909269</v>
      </c>
      <c r="N86" s="1289">
        <v>3729.5669939092695</v>
      </c>
      <c r="O86" s="1289">
        <v>4492.2109939092697</v>
      </c>
      <c r="P86" s="1289">
        <v>87215.519914729783</v>
      </c>
      <c r="Q86" s="1289">
        <v>1027.647302470222</v>
      </c>
      <c r="R86" s="1290">
        <v>88243.167217199996</v>
      </c>
    </row>
    <row r="87" spans="1:18" ht="12" customHeight="1">
      <c r="A87" s="1263">
        <v>2017</v>
      </c>
      <c r="B87" s="1291">
        <v>2988.0864450478575</v>
      </c>
      <c r="C87" s="1292">
        <v>12010.297534693756</v>
      </c>
      <c r="D87" s="1292">
        <v>2370.6704125037581</v>
      </c>
      <c r="E87" s="1292">
        <v>3747.0119206237578</v>
      </c>
      <c r="F87" s="1292">
        <v>3731.0284807037574</v>
      </c>
      <c r="G87" s="1292">
        <v>9721.1217601837561</v>
      </c>
      <c r="H87" s="1292">
        <v>5122.1325402737584</v>
      </c>
      <c r="I87" s="1292">
        <v>4246.3764858537588</v>
      </c>
      <c r="J87" s="1292">
        <v>4190.4948185837584</v>
      </c>
      <c r="K87" s="1291">
        <v>9721.0255715937583</v>
      </c>
      <c r="L87" s="1292">
        <v>11502.843147363757</v>
      </c>
      <c r="M87" s="1292">
        <v>12077.584808453759</v>
      </c>
      <c r="N87" s="1292">
        <v>3793.0804367866576</v>
      </c>
      <c r="O87" s="1292">
        <v>4622.2434402637582</v>
      </c>
      <c r="P87" s="1292">
        <v>89843.997802929603</v>
      </c>
      <c r="Q87" s="1292">
        <v>1152.2239240501822</v>
      </c>
      <c r="R87" s="1293">
        <v>90996.221726979798</v>
      </c>
    </row>
    <row r="88" spans="1:18" ht="12" customHeight="1">
      <c r="A88" s="1262">
        <v>2018</v>
      </c>
      <c r="B88" s="884">
        <v>2897.2788392100006</v>
      </c>
      <c r="C88" s="885">
        <v>11298.474126139999</v>
      </c>
      <c r="D88" s="885">
        <v>2274.9460970699997</v>
      </c>
      <c r="E88" s="885">
        <v>3650.7505730400007</v>
      </c>
      <c r="F88" s="885">
        <v>3491.73536139</v>
      </c>
      <c r="G88" s="885">
        <v>9368.0227507899999</v>
      </c>
      <c r="H88" s="885">
        <v>4883.5301379699995</v>
      </c>
      <c r="I88" s="885">
        <v>4001.2468278599995</v>
      </c>
      <c r="J88" s="885">
        <v>3883.7256445799999</v>
      </c>
      <c r="K88" s="884">
        <v>9076.9026297438886</v>
      </c>
      <c r="L88" s="885">
        <v>11102.993410569998</v>
      </c>
      <c r="M88" s="885">
        <v>11931.688452409999</v>
      </c>
      <c r="N88" s="885">
        <v>3570.0557432599007</v>
      </c>
      <c r="O88" s="885">
        <v>4464.7078510999991</v>
      </c>
      <c r="P88" s="885">
        <v>85896.058445133793</v>
      </c>
      <c r="Q88" s="885">
        <v>1410.0463273069997</v>
      </c>
      <c r="R88" s="886">
        <v>87306.104772440798</v>
      </c>
    </row>
    <row r="89" spans="1:18" ht="12" customHeight="1">
      <c r="A89" s="1262">
        <v>2019</v>
      </c>
      <c r="B89" s="884">
        <v>2938.7715317099996</v>
      </c>
      <c r="C89" s="885">
        <v>11126.26151059</v>
      </c>
      <c r="D89" s="885">
        <v>2296.2346864900001</v>
      </c>
      <c r="E89" s="885">
        <v>3614.3458771000001</v>
      </c>
      <c r="F89" s="885">
        <v>3517.47507898</v>
      </c>
      <c r="G89" s="885">
        <v>9515.7342041800002</v>
      </c>
      <c r="H89" s="885">
        <v>4883.1531025599998</v>
      </c>
      <c r="I89" s="885">
        <v>4044.7886773600007</v>
      </c>
      <c r="J89" s="885">
        <v>3868.42344426</v>
      </c>
      <c r="K89" s="884">
        <v>8968.4875279399985</v>
      </c>
      <c r="L89" s="885">
        <v>11178.17546579</v>
      </c>
      <c r="M89" s="885">
        <v>15978.81664433</v>
      </c>
      <c r="N89" s="885">
        <v>3471.5091645580001</v>
      </c>
      <c r="O89" s="885">
        <v>4380.2426308200002</v>
      </c>
      <c r="P89" s="885">
        <v>89782.419546667996</v>
      </c>
      <c r="Q89" s="885">
        <v>1615.2141925309004</v>
      </c>
      <c r="R89" s="886">
        <v>91397.633739198907</v>
      </c>
    </row>
    <row r="90" spans="1:18" ht="12" customHeight="1">
      <c r="A90" s="1261">
        <v>2020</v>
      </c>
      <c r="B90" s="1288">
        <v>2958.1357483699999</v>
      </c>
      <c r="C90" s="1289">
        <v>11076.37637364</v>
      </c>
      <c r="D90" s="1289">
        <v>4690.6196397799995</v>
      </c>
      <c r="E90" s="1289">
        <v>3507.5729411199995</v>
      </c>
      <c r="F90" s="1289">
        <v>3362.9331719399997</v>
      </c>
      <c r="G90" s="1289">
        <v>9413.7053351199993</v>
      </c>
      <c r="H90" s="1289">
        <v>4970.2052502899996</v>
      </c>
      <c r="I90" s="1289">
        <v>3964.8509234299991</v>
      </c>
      <c r="J90" s="1289">
        <v>3871.5028354299998</v>
      </c>
      <c r="K90" s="1288">
        <v>8615.0631674000015</v>
      </c>
      <c r="L90" s="1289">
        <v>11736.301939708001</v>
      </c>
      <c r="M90" s="1289">
        <v>15266.446931240003</v>
      </c>
      <c r="N90" s="1289">
        <v>3436.9150452400004</v>
      </c>
      <c r="O90" s="1289">
        <v>4503.5743751799992</v>
      </c>
      <c r="P90" s="1289">
        <v>91374.203677888014</v>
      </c>
      <c r="Q90" s="1289">
        <v>1520.2276741253468</v>
      </c>
      <c r="R90" s="1290">
        <v>92894.431352013358</v>
      </c>
    </row>
    <row r="91" spans="1:18" ht="12" customHeight="1">
      <c r="A91" s="1263">
        <v>2021</v>
      </c>
      <c r="B91" s="1291">
        <v>3263.6517408099999</v>
      </c>
      <c r="C91" s="1292">
        <v>11998.891890130002</v>
      </c>
      <c r="D91" s="1292">
        <v>7451.9699054599996</v>
      </c>
      <c r="E91" s="1292">
        <v>3826.962444799999</v>
      </c>
      <c r="F91" s="1292">
        <v>3725.1866433700002</v>
      </c>
      <c r="G91" s="1292">
        <v>9879.7964187500002</v>
      </c>
      <c r="H91" s="1292">
        <v>5510.36582877</v>
      </c>
      <c r="I91" s="1292">
        <v>4240.46199179</v>
      </c>
      <c r="J91" s="1292">
        <v>4302.41725382</v>
      </c>
      <c r="K91" s="1291">
        <v>9549.3839786099998</v>
      </c>
      <c r="L91" s="1292">
        <v>12681.586837145998</v>
      </c>
      <c r="M91" s="1292">
        <v>14335.079959360004</v>
      </c>
      <c r="N91" s="1292">
        <v>3767.6749568509999</v>
      </c>
      <c r="O91" s="1292">
        <v>4860.1699133900011</v>
      </c>
      <c r="P91" s="1292">
        <v>99393.599763057005</v>
      </c>
      <c r="Q91" s="1292">
        <v>1343.8772005920889</v>
      </c>
      <c r="R91" s="1293">
        <v>100737.47696364907</v>
      </c>
    </row>
    <row r="92" spans="1:18" ht="12" customHeight="1">
      <c r="A92" s="1262">
        <v>2022</v>
      </c>
      <c r="B92" s="884">
        <v>2772.50031339</v>
      </c>
      <c r="C92" s="885">
        <v>10168.805996750001</v>
      </c>
      <c r="D92" s="885">
        <v>2090.1370382900004</v>
      </c>
      <c r="E92" s="885">
        <v>3260.3228621300004</v>
      </c>
      <c r="F92" s="885">
        <v>3138.5645757699999</v>
      </c>
      <c r="G92" s="885">
        <v>8495.3711698799998</v>
      </c>
      <c r="H92" s="885">
        <v>4830.4221150300009</v>
      </c>
      <c r="I92" s="885">
        <v>3554.7926027599997</v>
      </c>
      <c r="J92" s="885">
        <v>3761.0501280199996</v>
      </c>
      <c r="K92" s="884">
        <v>8146.1415925899983</v>
      </c>
      <c r="L92" s="885">
        <v>11081.612215996</v>
      </c>
      <c r="M92" s="885">
        <v>11806.285829190001</v>
      </c>
      <c r="N92" s="885">
        <v>3144.2661114300008</v>
      </c>
      <c r="O92" s="885">
        <v>3966.9114754100005</v>
      </c>
      <c r="P92" s="885">
        <v>80217.184026635994</v>
      </c>
      <c r="Q92" s="885">
        <v>1329.5142862009998</v>
      </c>
      <c r="R92" s="886">
        <v>81546.69831283699</v>
      </c>
    </row>
    <row r="93" spans="1:18" ht="12" customHeight="1">
      <c r="A93" s="1262">
        <v>2023</v>
      </c>
      <c r="B93" s="884">
        <v>2476.4285832699998</v>
      </c>
      <c r="C93" s="885">
        <v>9000.0403021399998</v>
      </c>
      <c r="D93" s="885">
        <v>1992.4940133699999</v>
      </c>
      <c r="E93" s="885">
        <v>2941.6420798999989</v>
      </c>
      <c r="F93" s="885">
        <v>2812.7686622800006</v>
      </c>
      <c r="G93" s="885">
        <v>8064.7176405900009</v>
      </c>
      <c r="H93" s="885">
        <v>4335.7971923000005</v>
      </c>
      <c r="I93" s="885">
        <v>3247.7370093099998</v>
      </c>
      <c r="J93" s="885">
        <v>3340.1381135399997</v>
      </c>
      <c r="K93" s="884">
        <v>7419.8543148340013</v>
      </c>
      <c r="L93" s="885">
        <v>9841.8390850369997</v>
      </c>
      <c r="M93" s="885">
        <v>10793.498487716</v>
      </c>
      <c r="N93" s="885">
        <v>2827.8074309499998</v>
      </c>
      <c r="O93" s="885">
        <v>3578.7088856700002</v>
      </c>
      <c r="P93" s="885">
        <v>72673.471800906991</v>
      </c>
      <c r="Q93" s="885">
        <v>1068.9760057494</v>
      </c>
      <c r="R93" s="886">
        <v>73742.44780665639</v>
      </c>
    </row>
    <row r="94" spans="1:18" ht="12" customHeight="1">
      <c r="A94" s="1261">
        <v>2024</v>
      </c>
      <c r="B94" s="1288">
        <v>2463.0086095880001</v>
      </c>
      <c r="C94" s="1289">
        <v>8941.5015868699993</v>
      </c>
      <c r="D94" s="1289">
        <v>2294.9418553099999</v>
      </c>
      <c r="E94" s="1289">
        <v>2966.0836553099998</v>
      </c>
      <c r="F94" s="1289">
        <v>2812.56106331</v>
      </c>
      <c r="G94" s="1289">
        <v>8049.3371786200014</v>
      </c>
      <c r="H94" s="1289">
        <v>4327.5532714000001</v>
      </c>
      <c r="I94" s="1289">
        <v>3153.05984842</v>
      </c>
      <c r="J94" s="1289">
        <v>3384.1713268600001</v>
      </c>
      <c r="K94" s="1288">
        <v>7429.4628766930264</v>
      </c>
      <c r="L94" s="1289">
        <v>9755.7266980219993</v>
      </c>
      <c r="M94" s="1289">
        <v>10949.968292088</v>
      </c>
      <c r="N94" s="1289">
        <v>2847.8763938800003</v>
      </c>
      <c r="O94" s="1289">
        <v>3593.9914280200001</v>
      </c>
      <c r="P94" s="1289">
        <v>72969.24408439103</v>
      </c>
      <c r="Q94" s="1289">
        <v>839.08128217244212</v>
      </c>
      <c r="R94" s="1290">
        <v>73808.325366563484</v>
      </c>
    </row>
    <row r="95" spans="1:18" ht="12" customHeight="1">
      <c r="A95" s="1263">
        <v>2025</v>
      </c>
      <c r="B95" s="1291">
        <f>B82</f>
        <v>2842.6791597669999</v>
      </c>
      <c r="C95" s="1291">
        <f t="shared" ref="C95:O95" si="32">C82</f>
        <v>9543.3972101100007</v>
      </c>
      <c r="D95" s="1291">
        <f t="shared" si="32"/>
        <v>2520.3659699699997</v>
      </c>
      <c r="E95" s="1291">
        <f t="shared" si="32"/>
        <v>3283.8115920299997</v>
      </c>
      <c r="F95" s="1291">
        <f t="shared" si="32"/>
        <v>2997.7745406800004</v>
      </c>
      <c r="G95" s="1291">
        <f t="shared" si="32"/>
        <v>8945.1986592630001</v>
      </c>
      <c r="H95" s="1291">
        <f t="shared" si="32"/>
        <v>4973.2863962600004</v>
      </c>
      <c r="I95" s="1291">
        <f t="shared" si="32"/>
        <v>3416.6516785570002</v>
      </c>
      <c r="J95" s="1291">
        <f t="shared" si="32"/>
        <v>3546.5708994000001</v>
      </c>
      <c r="K95" s="1291">
        <f t="shared" si="32"/>
        <v>7151.4959436455893</v>
      </c>
      <c r="L95" s="1291">
        <f t="shared" si="32"/>
        <v>10468.905185430409</v>
      </c>
      <c r="M95" s="1291">
        <f t="shared" si="32"/>
        <v>11060.34655341</v>
      </c>
      <c r="N95" s="1291">
        <f t="shared" si="32"/>
        <v>3051.7524389250007</v>
      </c>
      <c r="O95" s="1291">
        <f t="shared" si="32"/>
        <v>3992.6333013499998</v>
      </c>
      <c r="P95" s="1292">
        <f>SUM(B95:O95)</f>
        <v>77794.869528797994</v>
      </c>
      <c r="Q95" s="1292">
        <f>Q82</f>
        <v>1141.0552046890002</v>
      </c>
      <c r="R95" s="1293">
        <f>R82</f>
        <v>78935.924733487002</v>
      </c>
    </row>
    <row r="96" spans="1:18">
      <c r="A96" s="92"/>
      <c r="B96" s="248"/>
      <c r="C96" s="280"/>
      <c r="D96" s="280"/>
      <c r="E96" s="280"/>
      <c r="F96" s="280"/>
      <c r="G96" s="280"/>
      <c r="H96" s="280"/>
      <c r="I96" s="280"/>
      <c r="J96" s="280"/>
      <c r="K96" s="248"/>
      <c r="L96" s="280"/>
      <c r="M96" s="280"/>
      <c r="N96" s="280"/>
      <c r="O96" s="280"/>
      <c r="P96" s="280"/>
      <c r="Q96" s="280"/>
      <c r="R96" s="280"/>
    </row>
    <row r="97" spans="1:18" ht="12.75" customHeight="1">
      <c r="A97" s="92"/>
      <c r="C97" s="519"/>
      <c r="D97" s="519"/>
      <c r="E97" s="519"/>
      <c r="F97" s="519"/>
      <c r="G97" s="519"/>
      <c r="H97" s="519"/>
      <c r="I97" s="519"/>
      <c r="J97" s="519"/>
      <c r="K97" s="519"/>
      <c r="L97" s="519"/>
      <c r="M97" s="519"/>
      <c r="N97" s="519"/>
      <c r="O97" s="519"/>
      <c r="P97" s="519"/>
      <c r="Q97" s="519"/>
      <c r="R97" s="519"/>
    </row>
    <row r="98" spans="1:18" ht="12.75" customHeight="1">
      <c r="A98" s="520" t="s">
        <v>355</v>
      </c>
      <c r="B98" s="519"/>
      <c r="C98" s="519"/>
      <c r="D98" s="519"/>
      <c r="E98" s="519"/>
      <c r="F98" s="519"/>
      <c r="G98" s="519"/>
      <c r="H98" s="519"/>
      <c r="I98" s="519"/>
      <c r="J98" s="519"/>
      <c r="K98" s="519"/>
      <c r="L98" s="519"/>
      <c r="M98" s="519"/>
      <c r="N98" s="519"/>
      <c r="O98" s="519"/>
      <c r="P98" s="519"/>
      <c r="Q98" s="519"/>
      <c r="R98" s="519"/>
    </row>
    <row r="99" spans="1:18">
      <c r="A99" s="92"/>
      <c r="B99" s="248"/>
      <c r="C99" s="248"/>
      <c r="D99" s="248"/>
      <c r="E99" s="248"/>
      <c r="F99" s="248"/>
      <c r="G99" s="248"/>
      <c r="H99" s="248"/>
      <c r="I99" s="248"/>
      <c r="J99" s="248"/>
      <c r="K99" s="248"/>
      <c r="L99" s="248"/>
      <c r="M99" s="248"/>
      <c r="N99" s="248"/>
      <c r="O99" s="248"/>
      <c r="P99" s="248"/>
      <c r="Q99" s="248"/>
      <c r="R99" s="248"/>
    </row>
    <row r="100" spans="1:18">
      <c r="A100" s="92"/>
      <c r="B100" s="248"/>
      <c r="C100" s="248"/>
      <c r="D100" s="248"/>
      <c r="E100" s="248"/>
      <c r="F100" s="248"/>
      <c r="G100" s="248"/>
      <c r="H100" s="248"/>
      <c r="I100" s="248"/>
      <c r="J100" s="248"/>
      <c r="K100" s="248"/>
      <c r="L100" s="248"/>
      <c r="M100" s="248"/>
      <c r="N100" s="248"/>
      <c r="O100" s="248"/>
      <c r="P100" s="248"/>
      <c r="Q100" s="248"/>
      <c r="R100" s="248"/>
    </row>
    <row r="101" spans="1:18">
      <c r="A101" s="92"/>
      <c r="B101" s="248"/>
      <c r="C101" s="248"/>
      <c r="D101" s="248"/>
      <c r="E101" s="248"/>
      <c r="F101" s="248"/>
      <c r="G101" s="248"/>
      <c r="H101" s="248"/>
      <c r="I101" s="248"/>
      <c r="J101" s="248"/>
      <c r="K101" s="248"/>
      <c r="L101" s="248"/>
      <c r="M101" s="248"/>
      <c r="N101" s="248"/>
      <c r="O101" s="248"/>
      <c r="P101" s="248"/>
      <c r="Q101" s="248"/>
      <c r="R101" s="248"/>
    </row>
    <row r="102" spans="1:18">
      <c r="A102" s="92"/>
      <c r="B102" s="248"/>
      <c r="C102" s="248"/>
      <c r="D102" s="248"/>
      <c r="E102" s="248"/>
      <c r="F102" s="248"/>
      <c r="G102" s="248"/>
      <c r="H102" s="248"/>
      <c r="I102" s="248"/>
      <c r="J102" s="248"/>
      <c r="K102" s="248"/>
      <c r="L102" s="248"/>
      <c r="M102" s="248"/>
      <c r="N102" s="248"/>
      <c r="O102" s="248"/>
      <c r="P102" s="248"/>
      <c r="Q102" s="248"/>
      <c r="R102" s="248"/>
    </row>
    <row r="103" spans="1:18">
      <c r="A103" s="92"/>
      <c r="B103" s="248"/>
      <c r="C103" s="248"/>
      <c r="D103" s="248"/>
      <c r="E103" s="248"/>
      <c r="F103" s="248"/>
      <c r="G103" s="248"/>
      <c r="H103" s="248"/>
      <c r="I103" s="248"/>
      <c r="J103" s="248"/>
      <c r="K103" s="248"/>
      <c r="L103" s="248"/>
      <c r="M103" s="248"/>
      <c r="N103" s="248"/>
      <c r="O103" s="248"/>
      <c r="P103" s="248"/>
      <c r="Q103" s="248"/>
      <c r="R103" s="248"/>
    </row>
    <row r="104" spans="1:18">
      <c r="A104" s="92"/>
      <c r="B104" s="248"/>
      <c r="C104" s="248"/>
      <c r="D104" s="248"/>
      <c r="E104" s="248"/>
      <c r="F104" s="248"/>
      <c r="G104" s="248"/>
      <c r="H104" s="248"/>
      <c r="I104" s="248"/>
      <c r="J104" s="248"/>
      <c r="K104" s="248"/>
      <c r="L104" s="248"/>
      <c r="M104" s="248"/>
      <c r="N104" s="248"/>
      <c r="O104" s="248"/>
      <c r="P104" s="248"/>
      <c r="Q104" s="248"/>
      <c r="R104" s="248"/>
    </row>
  </sheetData>
  <sortState xmlns:xlrd2="http://schemas.microsoft.com/office/spreadsheetml/2017/richdata2" ref="U7:AB20">
    <sortCondition ref="U7"/>
  </sortState>
  <mergeCells count="7">
    <mergeCell ref="A84:R84"/>
    <mergeCell ref="A38:R39"/>
    <mergeCell ref="A2:I2"/>
    <mergeCell ref="A1:R1"/>
    <mergeCell ref="A3:R3"/>
    <mergeCell ref="A25:R25"/>
    <mergeCell ref="A62:R6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51"/>
  <dimension ref="A1:AC45"/>
  <sheetViews>
    <sheetView showGridLines="0" zoomScaleNormal="100" zoomScaleSheetLayoutView="100" workbookViewId="0">
      <selection sqref="A1:P1"/>
    </sheetView>
  </sheetViews>
  <sheetFormatPr defaultRowHeight="11.25"/>
  <cols>
    <col min="1" max="1" width="9.42578125" style="7" customWidth="1"/>
    <col min="2" max="16" width="6" style="7" customWidth="1"/>
    <col min="17" max="17" width="11.5703125" style="7" customWidth="1"/>
    <col min="18" max="18" width="10.85546875" style="7" bestFit="1" customWidth="1"/>
    <col min="19" max="255" width="9.140625" style="7"/>
    <col min="256" max="268" width="10.7109375" style="7" customWidth="1"/>
    <col min="269" max="511" width="9.140625" style="7"/>
    <col min="512" max="524" width="10.7109375" style="7" customWidth="1"/>
    <col min="525" max="767" width="9.140625" style="7"/>
    <col min="768" max="780" width="10.7109375" style="7" customWidth="1"/>
    <col min="781" max="1023" width="9.140625" style="7"/>
    <col min="1024" max="1036" width="10.7109375" style="7" customWidth="1"/>
    <col min="1037" max="1279" width="9.140625" style="7"/>
    <col min="1280" max="1292" width="10.7109375" style="7" customWidth="1"/>
    <col min="1293" max="1535" width="9.140625" style="7"/>
    <col min="1536" max="1548" width="10.7109375" style="7" customWidth="1"/>
    <col min="1549" max="1791" width="9.140625" style="7"/>
    <col min="1792" max="1804" width="10.7109375" style="7" customWidth="1"/>
    <col min="1805" max="2047" width="9.140625" style="7"/>
    <col min="2048" max="2060" width="10.7109375" style="7" customWidth="1"/>
    <col min="2061" max="2303" width="9.140625" style="7"/>
    <col min="2304" max="2316" width="10.7109375" style="7" customWidth="1"/>
    <col min="2317" max="2559" width="9.140625" style="7"/>
    <col min="2560" max="2572" width="10.7109375" style="7" customWidth="1"/>
    <col min="2573" max="2815" width="9.140625" style="7"/>
    <col min="2816" max="2828" width="10.7109375" style="7" customWidth="1"/>
    <col min="2829" max="3071" width="9.140625" style="7"/>
    <col min="3072" max="3084" width="10.7109375" style="7" customWidth="1"/>
    <col min="3085" max="3327" width="9.140625" style="7"/>
    <col min="3328" max="3340" width="10.7109375" style="7" customWidth="1"/>
    <col min="3341" max="3583" width="9.140625" style="7"/>
    <col min="3584" max="3596" width="10.7109375" style="7" customWidth="1"/>
    <col min="3597" max="3839" width="9.140625" style="7"/>
    <col min="3840" max="3852" width="10.7109375" style="7" customWidth="1"/>
    <col min="3853" max="4095" width="9.140625" style="7"/>
    <col min="4096" max="4108" width="10.7109375" style="7" customWidth="1"/>
    <col min="4109" max="4351" width="9.140625" style="7"/>
    <col min="4352" max="4364" width="10.7109375" style="7" customWidth="1"/>
    <col min="4365" max="4607" width="9.140625" style="7"/>
    <col min="4608" max="4620" width="10.7109375" style="7" customWidth="1"/>
    <col min="4621" max="4863" width="9.140625" style="7"/>
    <col min="4864" max="4876" width="10.7109375" style="7" customWidth="1"/>
    <col min="4877" max="5119" width="9.140625" style="7"/>
    <col min="5120" max="5132" width="10.7109375" style="7" customWidth="1"/>
    <col min="5133" max="5375" width="9.140625" style="7"/>
    <col min="5376" max="5388" width="10.7109375" style="7" customWidth="1"/>
    <col min="5389" max="5631" width="9.140625" style="7"/>
    <col min="5632" max="5644" width="10.7109375" style="7" customWidth="1"/>
    <col min="5645" max="5887" width="9.140625" style="7"/>
    <col min="5888" max="5900" width="10.7109375" style="7" customWidth="1"/>
    <col min="5901" max="6143" width="9.140625" style="7"/>
    <col min="6144" max="6156" width="10.7109375" style="7" customWidth="1"/>
    <col min="6157" max="6399" width="9.140625" style="7"/>
    <col min="6400" max="6412" width="10.7109375" style="7" customWidth="1"/>
    <col min="6413" max="6655" width="9.140625" style="7"/>
    <col min="6656" max="6668" width="10.7109375" style="7" customWidth="1"/>
    <col min="6669" max="6911" width="9.140625" style="7"/>
    <col min="6912" max="6924" width="10.7109375" style="7" customWidth="1"/>
    <col min="6925" max="7167" width="9.140625" style="7"/>
    <col min="7168" max="7180" width="10.7109375" style="7" customWidth="1"/>
    <col min="7181" max="7423" width="9.140625" style="7"/>
    <col min="7424" max="7436" width="10.7109375" style="7" customWidth="1"/>
    <col min="7437" max="7679" width="9.140625" style="7"/>
    <col min="7680" max="7692" width="10.7109375" style="7" customWidth="1"/>
    <col min="7693" max="7935" width="9.140625" style="7"/>
    <col min="7936" max="7948" width="10.7109375" style="7" customWidth="1"/>
    <col min="7949" max="8191" width="9.140625" style="7"/>
    <col min="8192" max="8204" width="10.7109375" style="7" customWidth="1"/>
    <col min="8205" max="8447" width="9.140625" style="7"/>
    <col min="8448" max="8460" width="10.7109375" style="7" customWidth="1"/>
    <col min="8461" max="8703" width="9.140625" style="7"/>
    <col min="8704" max="8716" width="10.7109375" style="7" customWidth="1"/>
    <col min="8717" max="8959" width="9.140625" style="7"/>
    <col min="8960" max="8972" width="10.7109375" style="7" customWidth="1"/>
    <col min="8973" max="9215" width="9.140625" style="7"/>
    <col min="9216" max="9228" width="10.7109375" style="7" customWidth="1"/>
    <col min="9229" max="9471" width="9.140625" style="7"/>
    <col min="9472" max="9484" width="10.7109375" style="7" customWidth="1"/>
    <col min="9485" max="9727" width="9.140625" style="7"/>
    <col min="9728" max="9740" width="10.7109375" style="7" customWidth="1"/>
    <col min="9741" max="9983" width="9.140625" style="7"/>
    <col min="9984" max="9996" width="10.7109375" style="7" customWidth="1"/>
    <col min="9997" max="10239" width="9.140625" style="7"/>
    <col min="10240" max="10252" width="10.7109375" style="7" customWidth="1"/>
    <col min="10253" max="10495" width="9.140625" style="7"/>
    <col min="10496" max="10508" width="10.7109375" style="7" customWidth="1"/>
    <col min="10509" max="10751" width="9.140625" style="7"/>
    <col min="10752" max="10764" width="10.7109375" style="7" customWidth="1"/>
    <col min="10765" max="11007" width="9.140625" style="7"/>
    <col min="11008" max="11020" width="10.7109375" style="7" customWidth="1"/>
    <col min="11021" max="11263" width="9.140625" style="7"/>
    <col min="11264" max="11276" width="10.7109375" style="7" customWidth="1"/>
    <col min="11277" max="11519" width="9.140625" style="7"/>
    <col min="11520" max="11532" width="10.7109375" style="7" customWidth="1"/>
    <col min="11533" max="11775" width="9.140625" style="7"/>
    <col min="11776" max="11788" width="10.7109375" style="7" customWidth="1"/>
    <col min="11789" max="12031" width="9.140625" style="7"/>
    <col min="12032" max="12044" width="10.7109375" style="7" customWidth="1"/>
    <col min="12045" max="12287" width="9.140625" style="7"/>
    <col min="12288" max="12300" width="10.7109375" style="7" customWidth="1"/>
    <col min="12301" max="12543" width="9.140625" style="7"/>
    <col min="12544" max="12556" width="10.7109375" style="7" customWidth="1"/>
    <col min="12557" max="12799" width="9.140625" style="7"/>
    <col min="12800" max="12812" width="10.7109375" style="7" customWidth="1"/>
    <col min="12813" max="13055" width="9.140625" style="7"/>
    <col min="13056" max="13068" width="10.7109375" style="7" customWidth="1"/>
    <col min="13069" max="13311" width="9.140625" style="7"/>
    <col min="13312" max="13324" width="10.7109375" style="7" customWidth="1"/>
    <col min="13325" max="13567" width="9.140625" style="7"/>
    <col min="13568" max="13580" width="10.7109375" style="7" customWidth="1"/>
    <col min="13581" max="13823" width="9.140625" style="7"/>
    <col min="13824" max="13836" width="10.7109375" style="7" customWidth="1"/>
    <col min="13837" max="14079" width="9.140625" style="7"/>
    <col min="14080" max="14092" width="10.7109375" style="7" customWidth="1"/>
    <col min="14093" max="14335" width="9.140625" style="7"/>
    <col min="14336" max="14348" width="10.7109375" style="7" customWidth="1"/>
    <col min="14349" max="14591" width="9.140625" style="7"/>
    <col min="14592" max="14604" width="10.7109375" style="7" customWidth="1"/>
    <col min="14605" max="14847" width="9.140625" style="7"/>
    <col min="14848" max="14860" width="10.7109375" style="7" customWidth="1"/>
    <col min="14861" max="15103" width="9.140625" style="7"/>
    <col min="15104" max="15116" width="10.7109375" style="7" customWidth="1"/>
    <col min="15117" max="15359" width="9.140625" style="7"/>
    <col min="15360" max="15372" width="10.7109375" style="7" customWidth="1"/>
    <col min="15373" max="15615" width="9.140625" style="7"/>
    <col min="15616" max="15628" width="10.7109375" style="7" customWidth="1"/>
    <col min="15629" max="15871" width="9.140625" style="7"/>
    <col min="15872" max="15884" width="10.7109375" style="7" customWidth="1"/>
    <col min="15885" max="16127" width="9.140625" style="7"/>
    <col min="16128" max="16140" width="10.7109375" style="7" customWidth="1"/>
    <col min="16141" max="16384" width="9.140625" style="7"/>
  </cols>
  <sheetData>
    <row r="1" spans="1:24" ht="18" customHeight="1">
      <c r="A1" s="1849" t="s">
        <v>396</v>
      </c>
      <c r="B1" s="1849"/>
      <c r="C1" s="1849"/>
      <c r="D1" s="1849"/>
      <c r="E1" s="1849"/>
      <c r="F1" s="1849"/>
      <c r="G1" s="1849"/>
      <c r="H1" s="1849"/>
      <c r="I1" s="1849"/>
      <c r="J1" s="1849"/>
      <c r="K1" s="1849"/>
      <c r="L1" s="1849"/>
      <c r="M1" s="1849"/>
      <c r="N1" s="1849"/>
      <c r="O1" s="1849"/>
      <c r="P1" s="1849"/>
    </row>
    <row r="2" spans="1:24" ht="9.9499999999999993" customHeight="1">
      <c r="A2" s="1844"/>
      <c r="B2" s="1844"/>
      <c r="C2" s="1844"/>
      <c r="D2" s="1844"/>
      <c r="E2" s="1844"/>
      <c r="F2" s="1844"/>
      <c r="G2" s="1844"/>
      <c r="H2" s="1844"/>
      <c r="I2" s="1844"/>
      <c r="J2" s="1376"/>
      <c r="K2" s="1376"/>
      <c r="L2" s="1376"/>
      <c r="M2" s="1376"/>
      <c r="N2" s="1376"/>
      <c r="O2" s="1376"/>
      <c r="P2" s="1376"/>
      <c r="Q2" s="1376"/>
      <c r="R2" s="1376"/>
    </row>
    <row r="3" spans="1:24" s="153" customFormat="1" ht="15" customHeight="1">
      <c r="A3" s="1850" t="s">
        <v>541</v>
      </c>
      <c r="B3" s="1850"/>
      <c r="C3" s="1850"/>
      <c r="D3" s="1850"/>
      <c r="E3" s="1850"/>
      <c r="F3" s="1850"/>
      <c r="G3" s="1850"/>
      <c r="H3" s="1850"/>
      <c r="I3" s="1850"/>
      <c r="J3" s="1850"/>
      <c r="K3" s="1850"/>
      <c r="L3" s="1850"/>
      <c r="M3" s="1850"/>
      <c r="N3" s="1850"/>
      <c r="O3" s="1850"/>
      <c r="P3" s="1850"/>
    </row>
    <row r="4" spans="1:24" ht="79.5">
      <c r="A4" s="1274" t="s">
        <v>119</v>
      </c>
      <c r="B4" s="460" t="s">
        <v>342</v>
      </c>
      <c r="C4" s="460" t="s">
        <v>332</v>
      </c>
      <c r="D4" s="460" t="s">
        <v>334</v>
      </c>
      <c r="E4" s="460" t="s">
        <v>339</v>
      </c>
      <c r="F4" s="460" t="s">
        <v>341</v>
      </c>
      <c r="G4" s="460" t="s">
        <v>333</v>
      </c>
      <c r="H4" s="460" t="s">
        <v>335</v>
      </c>
      <c r="I4" s="460" t="s">
        <v>338</v>
      </c>
      <c r="J4" s="460" t="s">
        <v>337</v>
      </c>
      <c r="K4" s="460" t="s">
        <v>520</v>
      </c>
      <c r="L4" s="460" t="s">
        <v>331</v>
      </c>
      <c r="M4" s="460" t="s">
        <v>330</v>
      </c>
      <c r="N4" s="460" t="s">
        <v>340</v>
      </c>
      <c r="O4" s="460" t="s">
        <v>336</v>
      </c>
      <c r="P4" s="460" t="s">
        <v>226</v>
      </c>
    </row>
    <row r="5" spans="1:24" ht="12" customHeight="1">
      <c r="A5" s="1261" t="str">
        <f>'6.1'!A9</f>
        <v>leden</v>
      </c>
      <c r="B5" s="1306">
        <v>5.8064516129032254E-2</v>
      </c>
      <c r="C5" s="1306">
        <v>0.82258064516129026</v>
      </c>
      <c r="D5" s="1307">
        <v>-0.3580645161290324</v>
      </c>
      <c r="E5" s="1307">
        <v>-6.4516129032257908E-3</v>
      </c>
      <c r="F5" s="1307">
        <v>0.62580645161290316</v>
      </c>
      <c r="G5" s="1307">
        <v>1.4290322580645158</v>
      </c>
      <c r="H5" s="1307">
        <v>0.60322580645161283</v>
      </c>
      <c r="I5" s="1307">
        <v>0.27096774193548395</v>
      </c>
      <c r="J5" s="1307">
        <v>0.51290322580645165</v>
      </c>
      <c r="K5" s="1306">
        <v>2.1548387096774193</v>
      </c>
      <c r="L5" s="1306">
        <v>1.1548387096774193</v>
      </c>
      <c r="M5" s="1307">
        <v>0.56774193548387097</v>
      </c>
      <c r="N5" s="1307">
        <v>-0.60645161290322547</v>
      </c>
      <c r="O5" s="1307">
        <v>0.87096774193548387</v>
      </c>
      <c r="P5" s="1308">
        <v>0.45806774193548383</v>
      </c>
      <c r="Q5" s="27"/>
      <c r="R5" s="27"/>
    </row>
    <row r="6" spans="1:24" ht="12" customHeight="1">
      <c r="A6" s="1262" t="str">
        <f>'6.1'!A10</f>
        <v>únor</v>
      </c>
      <c r="B6" s="1309">
        <v>-0.74285714285714255</v>
      </c>
      <c r="C6" s="1310">
        <v>-0.21428571428571427</v>
      </c>
      <c r="D6" s="1310">
        <v>-1.8571428571428572</v>
      </c>
      <c r="E6" s="1310">
        <v>-1.1857142857142862</v>
      </c>
      <c r="F6" s="1310">
        <v>-1.0250000000000004</v>
      </c>
      <c r="G6" s="1310">
        <v>-0.61428571428571421</v>
      </c>
      <c r="H6" s="1310">
        <v>-0.76785714285714268</v>
      </c>
      <c r="I6" s="1310">
        <v>-0.93928571428571439</v>
      </c>
      <c r="J6" s="1310">
        <v>-0.65357142857142814</v>
      </c>
      <c r="K6" s="1309">
        <v>0.79285714285714282</v>
      </c>
      <c r="L6" s="1310">
        <v>-0.31428571428571433</v>
      </c>
      <c r="M6" s="1310">
        <v>-1.0821428571428569</v>
      </c>
      <c r="N6" s="1310">
        <v>-1.2321428571428572</v>
      </c>
      <c r="O6" s="1310">
        <v>-0.77142857142857135</v>
      </c>
      <c r="P6" s="1311">
        <v>-0.79639285714285712</v>
      </c>
      <c r="Q6" s="4"/>
      <c r="R6" s="2"/>
      <c r="S6" s="3"/>
      <c r="T6" s="3"/>
      <c r="U6" s="3"/>
      <c r="V6" s="3"/>
      <c r="W6" s="3"/>
      <c r="X6" s="3"/>
    </row>
    <row r="7" spans="1:24" ht="12" customHeight="1">
      <c r="A7" s="1263" t="str">
        <f>'6.1'!A11</f>
        <v>březen</v>
      </c>
      <c r="B7" s="1312">
        <v>4.419354838709677</v>
      </c>
      <c r="C7" s="1313">
        <v>6.8322580645161297</v>
      </c>
      <c r="D7" s="1313">
        <v>4.0903225806451609</v>
      </c>
      <c r="E7" s="1313">
        <v>4.6096774193548393</v>
      </c>
      <c r="F7" s="1313">
        <v>4.564516129032258</v>
      </c>
      <c r="G7" s="1313">
        <v>5.5903225806451617</v>
      </c>
      <c r="H7" s="1313">
        <v>5.4903225806451621</v>
      </c>
      <c r="I7" s="1313">
        <v>5.361290322580647</v>
      </c>
      <c r="J7" s="1313">
        <v>4.7161290322580642</v>
      </c>
      <c r="K7" s="1312">
        <v>6.9677419354838719</v>
      </c>
      <c r="L7" s="1313">
        <v>5.5064516129032253</v>
      </c>
      <c r="M7" s="1313">
        <v>5.0032258064516117</v>
      </c>
      <c r="N7" s="1313">
        <v>4.9387096774193546</v>
      </c>
      <c r="O7" s="1313">
        <v>5.6161290322580655</v>
      </c>
      <c r="P7" s="1314">
        <v>5.258064516129032</v>
      </c>
      <c r="Q7" s="4"/>
      <c r="R7" s="2"/>
      <c r="S7" s="3"/>
      <c r="T7" s="3"/>
      <c r="U7" s="3"/>
      <c r="V7" s="3"/>
      <c r="W7" s="3"/>
      <c r="X7" s="3"/>
    </row>
    <row r="8" spans="1:24" ht="12" customHeight="1">
      <c r="A8" s="1262" t="str">
        <f>'6.1'!A12</f>
        <v>duben</v>
      </c>
      <c r="B8" s="1309">
        <v>9.9599999999999991</v>
      </c>
      <c r="C8" s="1310">
        <v>11.95</v>
      </c>
      <c r="D8" s="1310">
        <v>9.0700000000000021</v>
      </c>
      <c r="E8" s="1310">
        <v>10.216666666666665</v>
      </c>
      <c r="F8" s="1310">
        <v>10.156666666666668</v>
      </c>
      <c r="G8" s="1310">
        <v>10.586666666666666</v>
      </c>
      <c r="H8" s="1310">
        <v>10.48</v>
      </c>
      <c r="I8" s="1310">
        <v>10.463333333333335</v>
      </c>
      <c r="J8" s="1310">
        <v>10.306666666666667</v>
      </c>
      <c r="K8" s="1309">
        <v>12.513333333333332</v>
      </c>
      <c r="L8" s="1310">
        <v>11.053333333333335</v>
      </c>
      <c r="M8" s="1310">
        <v>10.706666666666669</v>
      </c>
      <c r="N8" s="1310">
        <v>9.956666666666667</v>
      </c>
      <c r="O8" s="1310">
        <v>9.8033333333333328</v>
      </c>
      <c r="P8" s="1311">
        <v>10.493333333333334</v>
      </c>
      <c r="Q8" s="4"/>
      <c r="R8" s="2"/>
      <c r="S8" s="3"/>
      <c r="T8" s="3"/>
      <c r="U8" s="3"/>
      <c r="V8" s="3"/>
      <c r="W8" s="3"/>
      <c r="X8" s="3"/>
    </row>
    <row r="9" spans="1:24" ht="12" customHeight="1">
      <c r="A9" s="1262" t="str">
        <f>'6.1'!A13</f>
        <v>květen</v>
      </c>
      <c r="B9" s="1309">
        <v>11.003225806451614</v>
      </c>
      <c r="C9" s="1310">
        <v>12.825806451612904</v>
      </c>
      <c r="D9" s="1310">
        <v>10.858064516129032</v>
      </c>
      <c r="E9" s="1310">
        <v>10.500000000000002</v>
      </c>
      <c r="F9" s="1310">
        <v>10.848387096774195</v>
      </c>
      <c r="G9" s="1310">
        <v>11.022580645161289</v>
      </c>
      <c r="H9" s="1310">
        <v>10.954838709677423</v>
      </c>
      <c r="I9" s="1310">
        <v>11.04838709677419</v>
      </c>
      <c r="J9" s="1310">
        <v>11.951612903225804</v>
      </c>
      <c r="K9" s="1309">
        <v>13.632258064516135</v>
      </c>
      <c r="L9" s="1310">
        <v>12.07741935483871</v>
      </c>
      <c r="M9" s="1310">
        <v>12.054838709677421</v>
      </c>
      <c r="N9" s="1310">
        <v>10.977419354838711</v>
      </c>
      <c r="O9" s="1310">
        <v>10.748387096774193</v>
      </c>
      <c r="P9" s="1311">
        <v>11.441935483870969</v>
      </c>
      <c r="Q9" s="4"/>
      <c r="R9" s="2"/>
      <c r="S9" s="3"/>
      <c r="T9" s="3"/>
      <c r="U9" s="3"/>
      <c r="V9" s="3"/>
      <c r="W9" s="3"/>
      <c r="X9" s="3"/>
    </row>
    <row r="10" spans="1:24" ht="12" customHeight="1">
      <c r="A10" s="1262" t="str">
        <f>'6.1'!A14</f>
        <v>červen</v>
      </c>
      <c r="B10" s="1309">
        <v>18.11</v>
      </c>
      <c r="C10" s="1310">
        <v>19.413333333333334</v>
      </c>
      <c r="D10" s="1310">
        <v>17.363333333333333</v>
      </c>
      <c r="E10" s="1310">
        <v>17.50333333333333</v>
      </c>
      <c r="F10" s="1310">
        <v>17.616666666666667</v>
      </c>
      <c r="G10" s="1310">
        <v>18.34</v>
      </c>
      <c r="H10" s="1310">
        <v>18.023333333333326</v>
      </c>
      <c r="I10" s="1310">
        <v>18.170000000000002</v>
      </c>
      <c r="J10" s="1310">
        <v>18.533333333333335</v>
      </c>
      <c r="K10" s="1309">
        <v>20.403333333333329</v>
      </c>
      <c r="L10" s="1310">
        <v>18.759999999999998</v>
      </c>
      <c r="M10" s="1310">
        <v>18.323333333333327</v>
      </c>
      <c r="N10" s="1310">
        <v>18.033333333333335</v>
      </c>
      <c r="O10" s="1310">
        <v>18.193333333333328</v>
      </c>
      <c r="P10" s="1311">
        <v>18.329999999999998</v>
      </c>
      <c r="Q10" s="4"/>
      <c r="R10" s="2"/>
      <c r="S10" s="3"/>
      <c r="T10" s="3"/>
      <c r="U10" s="3"/>
      <c r="V10" s="3"/>
      <c r="W10" s="3"/>
      <c r="X10" s="3"/>
    </row>
    <row r="11" spans="1:24" ht="12" customHeight="1">
      <c r="A11" s="1261" t="str">
        <f>'6.1'!A15</f>
        <v>červenec</v>
      </c>
      <c r="B11" s="1306">
        <v>17.429032258064513</v>
      </c>
      <c r="C11" s="1307">
        <v>19.654838709677414</v>
      </c>
      <c r="D11" s="1307">
        <v>16.361290322580647</v>
      </c>
      <c r="E11" s="1307">
        <v>17.703225806451616</v>
      </c>
      <c r="F11" s="1307">
        <v>17.267741935483869</v>
      </c>
      <c r="G11" s="1307">
        <v>18.325806451612905</v>
      </c>
      <c r="H11" s="1307">
        <v>18.387096774193548</v>
      </c>
      <c r="I11" s="1307">
        <v>18.245161290322585</v>
      </c>
      <c r="J11" s="1307">
        <v>18.08064516129032</v>
      </c>
      <c r="K11" s="1306">
        <v>20.348387096774193</v>
      </c>
      <c r="L11" s="1307">
        <v>18.780645161290323</v>
      </c>
      <c r="M11" s="1307">
        <v>18.077419354838717</v>
      </c>
      <c r="N11" s="1307">
        <v>17.819354838709675</v>
      </c>
      <c r="O11" s="1307">
        <v>17.86129032258064</v>
      </c>
      <c r="P11" s="1308">
        <v>18.161290322580648</v>
      </c>
      <c r="Q11" s="4"/>
      <c r="R11" s="2"/>
      <c r="S11" s="3"/>
      <c r="T11" s="3"/>
      <c r="U11" s="3"/>
      <c r="V11" s="3"/>
      <c r="W11" s="3"/>
      <c r="X11" s="3"/>
    </row>
    <row r="12" spans="1:24" ht="12" customHeight="1">
      <c r="A12" s="1262" t="str">
        <f>'6.1'!A16</f>
        <v>srpen</v>
      </c>
      <c r="B12" s="1309">
        <v>17.42258064516129</v>
      </c>
      <c r="C12" s="1310">
        <v>19.554838709677416</v>
      </c>
      <c r="D12" s="1310">
        <v>16.135483870967743</v>
      </c>
      <c r="E12" s="1310">
        <v>17.019354838709681</v>
      </c>
      <c r="F12" s="1310">
        <v>16.703225806451613</v>
      </c>
      <c r="G12" s="1310">
        <v>18.203225806451613</v>
      </c>
      <c r="H12" s="1310">
        <v>18.006451612903227</v>
      </c>
      <c r="I12" s="1310">
        <v>17.783870967741937</v>
      </c>
      <c r="J12" s="1310">
        <v>17.545161290322579</v>
      </c>
      <c r="K12" s="1309">
        <v>20.080645161290324</v>
      </c>
      <c r="L12" s="1310">
        <v>18.316129032258058</v>
      </c>
      <c r="M12" s="1310">
        <v>17.670967741935481</v>
      </c>
      <c r="N12" s="1310">
        <v>17.767741935483869</v>
      </c>
      <c r="O12" s="1310">
        <v>17.932258064516127</v>
      </c>
      <c r="P12" s="1311">
        <v>17.899999999999999</v>
      </c>
      <c r="Q12" s="4"/>
      <c r="R12" s="2"/>
      <c r="S12" s="3"/>
      <c r="T12" s="3"/>
      <c r="U12" s="3"/>
      <c r="V12" s="3"/>
      <c r="W12" s="3"/>
      <c r="X12" s="3"/>
    </row>
    <row r="13" spans="1:24" ht="12" customHeight="1">
      <c r="A13" s="1263" t="str">
        <f>'6.1'!A17</f>
        <v>září</v>
      </c>
      <c r="B13" s="1312">
        <v>13.456666666666667</v>
      </c>
      <c r="C13" s="1313">
        <v>12.626666666666669</v>
      </c>
      <c r="D13" s="1313">
        <v>12.533333333333337</v>
      </c>
      <c r="E13" s="1313">
        <v>13.536666666666664</v>
      </c>
      <c r="F13" s="1313">
        <v>13.516666666666664</v>
      </c>
      <c r="G13" s="1313">
        <v>14.610000000000005</v>
      </c>
      <c r="H13" s="1313">
        <v>14.346666666666668</v>
      </c>
      <c r="I13" s="1313">
        <v>14.123333333333337</v>
      </c>
      <c r="J13" s="1313">
        <v>13.736666666666666</v>
      </c>
      <c r="K13" s="1312">
        <v>15.803333333333333</v>
      </c>
      <c r="L13" s="1313">
        <v>14.546666666666669</v>
      </c>
      <c r="M13" s="1313">
        <v>14.15</v>
      </c>
      <c r="N13" s="1313">
        <v>13.656666666666666</v>
      </c>
      <c r="O13" s="1313">
        <v>14.51333333333333</v>
      </c>
      <c r="P13" s="1314">
        <v>14.100000000000001</v>
      </c>
      <c r="Q13" s="4"/>
      <c r="R13" s="2"/>
      <c r="S13" s="3"/>
      <c r="T13" s="3"/>
      <c r="U13" s="3"/>
      <c r="V13" s="3"/>
      <c r="W13" s="3"/>
      <c r="X13" s="3"/>
    </row>
    <row r="14" spans="1:24" ht="12" customHeight="1">
      <c r="A14" s="1261" t="str">
        <f>'6.1'!A18</f>
        <v>říjen</v>
      </c>
      <c r="B14" s="1306">
        <v>7.6451612903225801</v>
      </c>
      <c r="C14" s="1307">
        <v>9.1322580645161295</v>
      </c>
      <c r="D14" s="1307">
        <v>7.1419354838709648</v>
      </c>
      <c r="E14" s="1307">
        <v>7.6354838709677431</v>
      </c>
      <c r="F14" s="1307">
        <v>8.0193548387096758</v>
      </c>
      <c r="G14" s="1307">
        <v>7.977419354838708</v>
      </c>
      <c r="H14" s="1307">
        <v>8.0870967741935473</v>
      </c>
      <c r="I14" s="1307">
        <v>8.1548387096774171</v>
      </c>
      <c r="J14" s="1307">
        <v>8.241935483870968</v>
      </c>
      <c r="K14" s="1306">
        <v>10.077419354838709</v>
      </c>
      <c r="L14" s="1307">
        <v>8.8354838709677423</v>
      </c>
      <c r="M14" s="1307">
        <v>8.6709677419354865</v>
      </c>
      <c r="N14" s="1307">
        <v>7.4451612903225799</v>
      </c>
      <c r="O14" s="1307">
        <v>7.7129032258064507</v>
      </c>
      <c r="P14" s="1308">
        <v>8.1129032258064484</v>
      </c>
      <c r="Q14" s="4"/>
      <c r="R14" s="2"/>
      <c r="S14" s="3"/>
      <c r="T14" s="3"/>
      <c r="U14" s="3"/>
      <c r="V14" s="3"/>
      <c r="W14" s="3"/>
      <c r="X14" s="3"/>
    </row>
    <row r="15" spans="1:24" ht="12" customHeight="1">
      <c r="A15" s="1262" t="str">
        <f>'6.1'!A19</f>
        <v>listopad</v>
      </c>
      <c r="B15" s="1309">
        <v>2.1266666666666669</v>
      </c>
      <c r="C15" s="1310">
        <v>3.8799999999999994</v>
      </c>
      <c r="D15" s="1310">
        <v>1.9600000000000004</v>
      </c>
      <c r="E15" s="1310">
        <v>2.9133333333333344</v>
      </c>
      <c r="F15" s="1310">
        <v>3.4166666666666674</v>
      </c>
      <c r="G15" s="1310">
        <v>3.3033333333333341</v>
      </c>
      <c r="H15" s="1310">
        <v>3.2133333333333338</v>
      </c>
      <c r="I15" s="1310">
        <v>3.0833333333333335</v>
      </c>
      <c r="J15" s="1310">
        <v>2.31</v>
      </c>
      <c r="K15" s="1309">
        <v>4.12</v>
      </c>
      <c r="L15" s="1310">
        <v>3.0833333333333326</v>
      </c>
      <c r="M15" s="1310">
        <v>2.9299999999999997</v>
      </c>
      <c r="N15" s="1310">
        <v>2.1966666666666677</v>
      </c>
      <c r="O15" s="1310">
        <v>3.163333333333334</v>
      </c>
      <c r="P15" s="1311">
        <v>2.8166666666666669</v>
      </c>
      <c r="Q15" s="4"/>
      <c r="R15" s="2"/>
      <c r="S15" s="3"/>
      <c r="T15" s="3"/>
      <c r="U15" s="3"/>
      <c r="V15" s="3"/>
      <c r="W15" s="3"/>
      <c r="X15" s="3"/>
    </row>
    <row r="16" spans="1:24" ht="12" customHeight="1">
      <c r="A16" s="1263" t="str">
        <f>'6.1'!A20</f>
        <v>prosinec</v>
      </c>
      <c r="B16" s="1312">
        <v>0.5709677419354835</v>
      </c>
      <c r="C16" s="1313">
        <v>1.8903225806451611</v>
      </c>
      <c r="D16" s="1313">
        <v>0.47096774193548391</v>
      </c>
      <c r="E16" s="1313">
        <v>1.1096774193548384</v>
      </c>
      <c r="F16" s="1313">
        <v>1.5290322580645161</v>
      </c>
      <c r="G16" s="1313">
        <v>1.6096774193548393</v>
      </c>
      <c r="H16" s="1313">
        <v>1.4354838709677418</v>
      </c>
      <c r="I16" s="1313">
        <v>1.3548387096774193</v>
      </c>
      <c r="J16" s="1313">
        <v>0.93225806451612903</v>
      </c>
      <c r="K16" s="1312">
        <v>2.4516129032258065</v>
      </c>
      <c r="L16" s="1313">
        <v>1.5935483870967748</v>
      </c>
      <c r="M16" s="1313">
        <v>1.4548387096774196</v>
      </c>
      <c r="N16" s="1313">
        <v>0.60645161290322558</v>
      </c>
      <c r="O16" s="1313">
        <v>1.4677419354838706</v>
      </c>
      <c r="P16" s="1314">
        <v>1.2032258064516128</v>
      </c>
      <c r="Q16" s="4"/>
      <c r="R16" s="2"/>
      <c r="S16" s="3"/>
      <c r="T16" s="3"/>
      <c r="U16" s="3"/>
      <c r="V16" s="3"/>
      <c r="W16" s="3"/>
      <c r="X16" s="3"/>
    </row>
    <row r="17" spans="1:29" ht="12" customHeight="1">
      <c r="A17" s="1262" t="str">
        <f>'6.1'!A21</f>
        <v>I. čtvrtletí</v>
      </c>
      <c r="B17" s="1309">
        <v>8.5035616438356225</v>
      </c>
      <c r="C17" s="1309">
        <v>9.9238356164383585</v>
      </c>
      <c r="D17" s="1309">
        <v>7.867123287671232</v>
      </c>
      <c r="E17" s="1309">
        <v>8.5139726027397291</v>
      </c>
      <c r="F17" s="1309">
        <v>8.6542465753424658</v>
      </c>
      <c r="G17" s="1309">
        <v>9.2517808219178015</v>
      </c>
      <c r="H17" s="1309">
        <v>9.0747945205479414</v>
      </c>
      <c r="I17" s="1309">
        <v>8.980000000000004</v>
      </c>
      <c r="J17" s="1309">
        <v>8.9032876712328779</v>
      </c>
      <c r="K17" s="1309">
        <v>10.834246575342464</v>
      </c>
      <c r="L17" s="1309">
        <v>9.5032876712328758</v>
      </c>
      <c r="M17" s="1309">
        <v>9.1</v>
      </c>
      <c r="N17" s="1309">
        <v>8.5156164383561617</v>
      </c>
      <c r="O17" s="1309">
        <v>8.9783561643835572</v>
      </c>
      <c r="P17" s="1315">
        <v>9.0095920547945223</v>
      </c>
      <c r="Q17" s="4"/>
      <c r="R17" s="2"/>
      <c r="S17" s="3"/>
      <c r="T17" s="3"/>
      <c r="U17" s="3"/>
      <c r="V17" s="3"/>
      <c r="W17" s="3"/>
      <c r="X17" s="3"/>
    </row>
    <row r="18" spans="1:29" ht="12" customHeight="1">
      <c r="A18" s="1262" t="str">
        <f>'6.1'!A22</f>
        <v>II. čtvrtletí</v>
      </c>
      <c r="B18" s="1309">
        <f>AVERAGE(B8:B10)</f>
        <v>13.024408602150537</v>
      </c>
      <c r="C18" s="1309">
        <f t="shared" ref="C18:P18" si="0">AVERAGE(C8:C10)</f>
        <v>14.729713261648746</v>
      </c>
      <c r="D18" s="1309">
        <f t="shared" si="0"/>
        <v>12.430465949820791</v>
      </c>
      <c r="E18" s="1309">
        <f t="shared" si="0"/>
        <v>12.74</v>
      </c>
      <c r="F18" s="1309">
        <f t="shared" si="0"/>
        <v>12.873906810035843</v>
      </c>
      <c r="G18" s="1309">
        <f t="shared" si="0"/>
        <v>13.31641577060932</v>
      </c>
      <c r="H18" s="1309">
        <f t="shared" si="0"/>
        <v>13.152724014336917</v>
      </c>
      <c r="I18" s="1309">
        <f t="shared" si="0"/>
        <v>13.227240143369174</v>
      </c>
      <c r="J18" s="1309">
        <f t="shared" si="0"/>
        <v>13.597204301075271</v>
      </c>
      <c r="K18" s="1309">
        <f t="shared" si="0"/>
        <v>15.516308243727599</v>
      </c>
      <c r="L18" s="1309">
        <f t="shared" si="0"/>
        <v>13.963584229390682</v>
      </c>
      <c r="M18" s="1309">
        <f t="shared" si="0"/>
        <v>13.694946236559138</v>
      </c>
      <c r="N18" s="1309">
        <f t="shared" si="0"/>
        <v>12.989139784946238</v>
      </c>
      <c r="O18" s="1309">
        <f t="shared" si="0"/>
        <v>12.91501792114695</v>
      </c>
      <c r="P18" s="1315">
        <f t="shared" si="0"/>
        <v>13.421756272401433</v>
      </c>
      <c r="Q18" s="4"/>
      <c r="R18" s="2"/>
      <c r="S18" s="3"/>
      <c r="T18" s="3"/>
      <c r="U18" s="3"/>
      <c r="V18" s="3"/>
      <c r="W18" s="3"/>
      <c r="X18" s="3"/>
    </row>
    <row r="19" spans="1:29" ht="12" customHeight="1">
      <c r="A19" s="1262" t="str">
        <f>'6.1'!A23</f>
        <v>III. čtvrtletí</v>
      </c>
      <c r="B19" s="1309">
        <f>AVERAGE(B11:B13)</f>
        <v>16.102759856630822</v>
      </c>
      <c r="C19" s="1309">
        <f t="shared" ref="C19:P19" si="1">AVERAGE(C11:C13)</f>
        <v>17.278781362007166</v>
      </c>
      <c r="D19" s="1309">
        <f t="shared" si="1"/>
        <v>15.01003584229391</v>
      </c>
      <c r="E19" s="1309">
        <f t="shared" si="1"/>
        <v>16.086415770609321</v>
      </c>
      <c r="F19" s="1309">
        <f t="shared" si="1"/>
        <v>15.82921146953405</v>
      </c>
      <c r="G19" s="1309">
        <f t="shared" si="1"/>
        <v>17.046344086021509</v>
      </c>
      <c r="H19" s="1309">
        <f t="shared" si="1"/>
        <v>16.913405017921146</v>
      </c>
      <c r="I19" s="1309">
        <f t="shared" si="1"/>
        <v>16.717455197132619</v>
      </c>
      <c r="J19" s="1309">
        <f t="shared" si="1"/>
        <v>16.454157706093188</v>
      </c>
      <c r="K19" s="1309">
        <f t="shared" si="1"/>
        <v>18.744121863799283</v>
      </c>
      <c r="L19" s="1309">
        <f t="shared" si="1"/>
        <v>17.21448028673835</v>
      </c>
      <c r="M19" s="1309">
        <f t="shared" si="1"/>
        <v>16.632795698924731</v>
      </c>
      <c r="N19" s="1309">
        <f t="shared" si="1"/>
        <v>16.41458781362007</v>
      </c>
      <c r="O19" s="1309">
        <f t="shared" si="1"/>
        <v>16.768960573476697</v>
      </c>
      <c r="P19" s="1315">
        <f t="shared" si="1"/>
        <v>16.720430107526884</v>
      </c>
      <c r="Q19" s="5"/>
      <c r="R19" s="3"/>
      <c r="S19" s="3"/>
      <c r="T19" s="3"/>
      <c r="U19" s="3"/>
      <c r="V19" s="3"/>
      <c r="W19" s="3"/>
      <c r="X19" s="3"/>
    </row>
    <row r="20" spans="1:29" ht="12" customHeight="1">
      <c r="A20" s="1262" t="str">
        <f>'6.1'!A24</f>
        <v>IV. čtvrtletí</v>
      </c>
      <c r="B20" s="1309">
        <f>AVERAGE(B14:B16)</f>
        <v>3.4475985663082436</v>
      </c>
      <c r="C20" s="1309">
        <f t="shared" ref="C20:P20" si="2">AVERAGE(C14:C16)</f>
        <v>4.9675268817204303</v>
      </c>
      <c r="D20" s="1309">
        <f t="shared" si="2"/>
        <v>3.1909677419354829</v>
      </c>
      <c r="E20" s="1309">
        <f t="shared" si="2"/>
        <v>3.8861648745519717</v>
      </c>
      <c r="F20" s="1309">
        <f t="shared" si="2"/>
        <v>4.3216845878136203</v>
      </c>
      <c r="G20" s="1309">
        <f t="shared" si="2"/>
        <v>4.2968100358422943</v>
      </c>
      <c r="H20" s="1309">
        <f t="shared" si="2"/>
        <v>4.245304659498208</v>
      </c>
      <c r="I20" s="1309">
        <f t="shared" si="2"/>
        <v>4.1976702508960573</v>
      </c>
      <c r="J20" s="1309">
        <f t="shared" si="2"/>
        <v>3.8280645161290323</v>
      </c>
      <c r="K20" s="1309">
        <f t="shared" si="2"/>
        <v>5.5496774193548388</v>
      </c>
      <c r="L20" s="1309">
        <f t="shared" si="2"/>
        <v>4.5041218637992833</v>
      </c>
      <c r="M20" s="1309">
        <f t="shared" si="2"/>
        <v>4.3519354838709683</v>
      </c>
      <c r="N20" s="1309">
        <f>AVERAGE(N14:N16)</f>
        <v>3.4160931899641578</v>
      </c>
      <c r="O20" s="1309">
        <f t="shared" si="2"/>
        <v>4.1146594982078843</v>
      </c>
      <c r="P20" s="1315">
        <f t="shared" si="2"/>
        <v>4.0442652329749089</v>
      </c>
    </row>
    <row r="21" spans="1:29" ht="12" customHeight="1">
      <c r="A21" s="1261" t="str">
        <f>'6.1'!A25</f>
        <v>I. pololetí</v>
      </c>
      <c r="B21" s="1306">
        <f>AVERAGE(B5:B10)</f>
        <v>7.1346313364055298</v>
      </c>
      <c r="C21" s="1306">
        <f t="shared" ref="C21:P21" si="3">AVERAGE(C5:C10)</f>
        <v>8.6049487967229901</v>
      </c>
      <c r="D21" s="1306">
        <f t="shared" si="3"/>
        <v>6.5277521761392734</v>
      </c>
      <c r="E21" s="1306">
        <f t="shared" si="3"/>
        <v>6.9395852534562215</v>
      </c>
      <c r="F21" s="1306">
        <f t="shared" si="3"/>
        <v>7.1311738351254483</v>
      </c>
      <c r="G21" s="1306">
        <f t="shared" si="3"/>
        <v>7.7257194060419865</v>
      </c>
      <c r="H21" s="1306">
        <f t="shared" si="3"/>
        <v>7.4639772145417309</v>
      </c>
      <c r="I21" s="1306">
        <f t="shared" si="3"/>
        <v>7.3957821300563245</v>
      </c>
      <c r="J21" s="1306">
        <f t="shared" si="3"/>
        <v>7.5611789554531486</v>
      </c>
      <c r="K21" s="1306">
        <f t="shared" si="3"/>
        <v>9.4107270865335391</v>
      </c>
      <c r="L21" s="1306">
        <f t="shared" si="3"/>
        <v>8.0396262160778296</v>
      </c>
      <c r="M21" s="1306">
        <f t="shared" si="3"/>
        <v>7.5956105990783414</v>
      </c>
      <c r="N21" s="1306">
        <f t="shared" si="3"/>
        <v>7.0112557603686652</v>
      </c>
      <c r="O21" s="1306">
        <f t="shared" si="3"/>
        <v>7.4101203277009722</v>
      </c>
      <c r="P21" s="1316">
        <f t="shared" si="3"/>
        <v>7.530834703020993</v>
      </c>
    </row>
    <row r="22" spans="1:29" ht="12" customHeight="1">
      <c r="A22" s="1263" t="str">
        <f>'6.1'!A26</f>
        <v>II. pololetí</v>
      </c>
      <c r="B22" s="1312">
        <f>AVERAGE(B11:B16)</f>
        <v>9.7751792114695313</v>
      </c>
      <c r="C22" s="1312">
        <f t="shared" ref="C22:P22" si="4">AVERAGE(C11:C16)</f>
        <v>11.123154121863799</v>
      </c>
      <c r="D22" s="1312">
        <f t="shared" si="4"/>
        <v>9.1005017921146969</v>
      </c>
      <c r="E22" s="1312">
        <f t="shared" si="4"/>
        <v>9.986290322580647</v>
      </c>
      <c r="F22" s="1312">
        <f t="shared" si="4"/>
        <v>10.075448028673835</v>
      </c>
      <c r="G22" s="1312">
        <f t="shared" si="4"/>
        <v>10.671577060931902</v>
      </c>
      <c r="H22" s="1312">
        <f t="shared" si="4"/>
        <v>10.579354838709676</v>
      </c>
      <c r="I22" s="1312">
        <f t="shared" si="4"/>
        <v>10.457562724014338</v>
      </c>
      <c r="J22" s="1312">
        <f t="shared" si="4"/>
        <v>10.14111111111111</v>
      </c>
      <c r="K22" s="1312">
        <f t="shared" si="4"/>
        <v>12.146899641577063</v>
      </c>
      <c r="L22" s="1312">
        <f t="shared" si="4"/>
        <v>10.859301075268817</v>
      </c>
      <c r="M22" s="1312">
        <f t="shared" si="4"/>
        <v>10.492365591397849</v>
      </c>
      <c r="N22" s="1312">
        <f t="shared" si="4"/>
        <v>9.9153405017921141</v>
      </c>
      <c r="O22" s="1312">
        <f t="shared" si="4"/>
        <v>10.441810035842291</v>
      </c>
      <c r="P22" s="1317">
        <f t="shared" si="4"/>
        <v>10.382347670250896</v>
      </c>
    </row>
    <row r="23" spans="1:29" ht="12" customHeight="1">
      <c r="A23" s="1264" t="str">
        <f>'6.1'!A27</f>
        <v>rok</v>
      </c>
      <c r="B23" s="1318">
        <f>AVERAGE(B5:B16)</f>
        <v>8.4549052739375323</v>
      </c>
      <c r="C23" s="1318">
        <f t="shared" ref="C23:P23" si="5">AVERAGE(C5:C16)</f>
        <v>9.8640514592933943</v>
      </c>
      <c r="D23" s="1318">
        <f t="shared" si="5"/>
        <v>7.8141269841269834</v>
      </c>
      <c r="E23" s="1318">
        <f t="shared" si="5"/>
        <v>8.4629377880184347</v>
      </c>
      <c r="F23" s="1318">
        <f t="shared" si="5"/>
        <v>8.6033109318996406</v>
      </c>
      <c r="G23" s="1318">
        <f t="shared" si="5"/>
        <v>9.1986482334869422</v>
      </c>
      <c r="H23" s="1318">
        <f t="shared" si="5"/>
        <v>9.021666026625704</v>
      </c>
      <c r="I23" s="1318">
        <f t="shared" si="5"/>
        <v>8.9266724270353315</v>
      </c>
      <c r="J23" s="1318">
        <f t="shared" si="5"/>
        <v>8.8511450332821298</v>
      </c>
      <c r="K23" s="1318">
        <f t="shared" si="5"/>
        <v>10.778813364055297</v>
      </c>
      <c r="L23" s="1318">
        <f t="shared" si="5"/>
        <v>9.4494636456733225</v>
      </c>
      <c r="M23" s="1318">
        <f t="shared" si="5"/>
        <v>9.0439880952380953</v>
      </c>
      <c r="N23" s="1318">
        <f t="shared" si="5"/>
        <v>8.4632981310803892</v>
      </c>
      <c r="O23" s="1318">
        <f t="shared" si="5"/>
        <v>8.9259651817716321</v>
      </c>
      <c r="P23" s="1319">
        <f t="shared" si="5"/>
        <v>8.9565911866359453</v>
      </c>
    </row>
    <row r="24" spans="1:29" ht="15" customHeight="1"/>
    <row r="25" spans="1:29" ht="15" customHeight="1">
      <c r="A25" s="1842" t="s">
        <v>356</v>
      </c>
      <c r="B25" s="1842"/>
      <c r="C25" s="1842"/>
      <c r="D25" s="1842"/>
      <c r="E25" s="1842"/>
      <c r="F25" s="1842"/>
      <c r="G25" s="1842"/>
      <c r="H25" s="1842"/>
      <c r="I25" s="1842"/>
      <c r="J25" s="1842"/>
      <c r="K25" s="1842"/>
      <c r="L25" s="1842"/>
      <c r="M25" s="1842"/>
      <c r="N25" s="1842"/>
      <c r="O25" s="1842"/>
      <c r="P25" s="1842"/>
    </row>
    <row r="26" spans="1:29" s="141" customFormat="1" ht="5.0999999999999996" customHeight="1">
      <c r="A26" s="1203"/>
      <c r="B26" s="1202" t="str">
        <f>B4</f>
        <v xml:space="preserve"> Jihočeský</v>
      </c>
      <c r="C26" s="1202" t="str">
        <f t="shared" ref="C26:O26" si="6">C4</f>
        <v xml:space="preserve"> Jihomoravský</v>
      </c>
      <c r="D26" s="1202" t="str">
        <f t="shared" si="6"/>
        <v xml:space="preserve"> Karlovarský</v>
      </c>
      <c r="E26" s="1202" t="str">
        <f t="shared" si="6"/>
        <v xml:space="preserve"> Královéhradecký</v>
      </c>
      <c r="F26" s="1202" t="str">
        <f t="shared" si="6"/>
        <v xml:space="preserve"> Liberecký</v>
      </c>
      <c r="G26" s="1202" t="str">
        <f t="shared" si="6"/>
        <v xml:space="preserve"> Moravskoslezský</v>
      </c>
      <c r="H26" s="1202" t="str">
        <f t="shared" si="6"/>
        <v xml:space="preserve"> Olomoucký</v>
      </c>
      <c r="I26" s="1202" t="str">
        <f t="shared" si="6"/>
        <v xml:space="preserve"> Pardubický</v>
      </c>
      <c r="J26" s="1202" t="str">
        <f t="shared" si="6"/>
        <v xml:space="preserve"> Plzeňský</v>
      </c>
      <c r="K26" s="1202" t="str">
        <f t="shared" si="6"/>
        <v xml:space="preserve"> Hl. m. Praha</v>
      </c>
      <c r="L26" s="1202" t="str">
        <f t="shared" si="6"/>
        <v xml:space="preserve"> Středočeský</v>
      </c>
      <c r="M26" s="1202" t="str">
        <f t="shared" si="6"/>
        <v xml:space="preserve"> Ústecký</v>
      </c>
      <c r="N26" s="1202" t="str">
        <f t="shared" si="6"/>
        <v xml:space="preserve"> Vysočina</v>
      </c>
      <c r="O26" s="1202" t="str">
        <f t="shared" si="6"/>
        <v xml:space="preserve"> Zlínský</v>
      </c>
      <c r="P26" s="1202" t="s">
        <v>226</v>
      </c>
    </row>
    <row r="27" spans="1:29" ht="12" customHeight="1">
      <c r="A27" s="1261">
        <v>2016</v>
      </c>
      <c r="B27" s="1306">
        <v>8.4830601092896121</v>
      </c>
      <c r="C27" s="1306">
        <v>10.159289617486332</v>
      </c>
      <c r="D27" s="1307">
        <v>7.674043715846989</v>
      </c>
      <c r="E27" s="1307">
        <v>8.7259562841529998</v>
      </c>
      <c r="F27" s="1307">
        <v>8.541803278688521</v>
      </c>
      <c r="G27" s="1307">
        <v>9.1620218579235022</v>
      </c>
      <c r="H27" s="1307">
        <v>8.8612021857923526</v>
      </c>
      <c r="I27" s="1307">
        <v>8.8393442622950875</v>
      </c>
      <c r="J27" s="1307">
        <v>8.9374316939890761</v>
      </c>
      <c r="K27" s="1306">
        <v>10.757103825136609</v>
      </c>
      <c r="L27" s="1306">
        <v>9.4855191256830604</v>
      </c>
      <c r="M27" s="1307">
        <v>9.404371584699442</v>
      </c>
      <c r="N27" s="1307">
        <v>8.4385245901639365</v>
      </c>
      <c r="O27" s="1307">
        <v>8.8841530054644799</v>
      </c>
      <c r="P27" s="1308">
        <v>8.9722459037378375</v>
      </c>
      <c r="Q27" s="352"/>
      <c r="R27" s="352"/>
      <c r="S27" s="352"/>
      <c r="T27" s="352"/>
      <c r="U27" s="352"/>
      <c r="V27" s="352"/>
      <c r="W27" s="352"/>
      <c r="X27" s="352"/>
      <c r="Y27" s="352"/>
      <c r="Z27" s="352"/>
      <c r="AA27" s="352"/>
      <c r="AB27" s="352"/>
      <c r="AC27" s="352"/>
    </row>
    <row r="28" spans="1:29" ht="12" customHeight="1">
      <c r="A28" s="1263">
        <v>2017</v>
      </c>
      <c r="B28" s="1312">
        <v>8.4599443164362516</v>
      </c>
      <c r="C28" s="1313">
        <v>10.187891705069125</v>
      </c>
      <c r="D28" s="1313">
        <v>7.657002688172045</v>
      </c>
      <c r="E28" s="1313">
        <v>8.4900524833589319</v>
      </c>
      <c r="F28" s="1313">
        <v>8.4881995647721453</v>
      </c>
      <c r="G28" s="1313">
        <v>8.9379480286738353</v>
      </c>
      <c r="H28" s="1313">
        <v>8.6292146697388645</v>
      </c>
      <c r="I28" s="1313">
        <v>8.6751939324116734</v>
      </c>
      <c r="J28" s="1313">
        <v>8.9431675627240139</v>
      </c>
      <c r="K28" s="1312">
        <v>10.687147337429593</v>
      </c>
      <c r="L28" s="1313">
        <v>9.3806419610855105</v>
      </c>
      <c r="M28" s="1313">
        <v>9.3785394265232966</v>
      </c>
      <c r="N28" s="1313">
        <v>8.3757174859190968</v>
      </c>
      <c r="O28" s="1313">
        <v>8.5992485919098822</v>
      </c>
      <c r="P28" s="1314">
        <v>8.8161872759856621</v>
      </c>
      <c r="Q28" s="352"/>
      <c r="R28" s="352"/>
      <c r="S28" s="352"/>
      <c r="T28" s="352"/>
      <c r="U28" s="352"/>
      <c r="V28" s="352"/>
      <c r="W28" s="352"/>
      <c r="X28" s="352"/>
      <c r="Y28" s="352"/>
      <c r="Z28" s="352"/>
      <c r="AA28" s="352"/>
      <c r="AB28" s="352"/>
      <c r="AC28" s="352"/>
    </row>
    <row r="29" spans="1:29" ht="12" customHeight="1">
      <c r="A29" s="1262">
        <v>2018</v>
      </c>
      <c r="B29" s="1309">
        <v>9.3344233230926772</v>
      </c>
      <c r="C29" s="1310">
        <v>11.25991679467486</v>
      </c>
      <c r="D29" s="1310">
        <v>8.5774820788530466</v>
      </c>
      <c r="E29" s="1310">
        <v>9.8415104966717859</v>
      </c>
      <c r="F29" s="1310">
        <v>9.6630382744495655</v>
      </c>
      <c r="G29" s="1310">
        <v>9.9610931899641582</v>
      </c>
      <c r="H29" s="1310">
        <v>9.6289394521249339</v>
      </c>
      <c r="I29" s="1310">
        <v>9.9138453661034305</v>
      </c>
      <c r="J29" s="1310">
        <v>9.8752118535586284</v>
      </c>
      <c r="K29" s="1309">
        <v>11.716813236047107</v>
      </c>
      <c r="L29" s="1310">
        <v>10.508802483358934</v>
      </c>
      <c r="M29" s="1310">
        <v>10.240105606758833</v>
      </c>
      <c r="N29" s="1310">
        <v>9.4299564772145423</v>
      </c>
      <c r="O29" s="1310">
        <v>9.5680849974398345</v>
      </c>
      <c r="P29" s="1311">
        <v>9.8751190476190462</v>
      </c>
      <c r="Q29" s="352"/>
      <c r="R29" s="352"/>
      <c r="S29" s="352"/>
      <c r="T29" s="352"/>
      <c r="U29" s="352"/>
      <c r="V29" s="352"/>
      <c r="W29" s="352"/>
      <c r="X29" s="352"/>
      <c r="Y29" s="352"/>
      <c r="Z29" s="352"/>
      <c r="AA29" s="352"/>
      <c r="AB29" s="352"/>
      <c r="AC29" s="352"/>
    </row>
    <row r="30" spans="1:29" ht="12" customHeight="1">
      <c r="A30" s="1262">
        <v>2019</v>
      </c>
      <c r="B30" s="1309">
        <v>9.2429729902713778</v>
      </c>
      <c r="C30" s="1310">
        <v>11.022199180747565</v>
      </c>
      <c r="D30" s="1310">
        <v>8.5290770609318987</v>
      </c>
      <c r="E30" s="1310">
        <v>9.5642121095750117</v>
      </c>
      <c r="F30" s="1310">
        <v>9.5788645673323085</v>
      </c>
      <c r="G30" s="1310">
        <v>10.174226830517151</v>
      </c>
      <c r="H30" s="1310">
        <v>9.6721940604198675</v>
      </c>
      <c r="I30" s="1310">
        <v>9.7099769585253437</v>
      </c>
      <c r="J30" s="1310">
        <v>9.69127944188428</v>
      </c>
      <c r="K30" s="1309">
        <v>11.573257808499742</v>
      </c>
      <c r="L30" s="1310">
        <v>10.28830581157194</v>
      </c>
      <c r="M30" s="1310">
        <v>10.089240911418329</v>
      </c>
      <c r="N30" s="1310">
        <v>9.2364752944188453</v>
      </c>
      <c r="O30" s="1310">
        <v>9.4433685355862771</v>
      </c>
      <c r="P30" s="1311">
        <v>9.7526875320020494</v>
      </c>
      <c r="Q30" s="352"/>
      <c r="R30" s="352"/>
      <c r="S30" s="352"/>
      <c r="T30" s="352"/>
      <c r="U30" s="352"/>
      <c r="V30" s="352"/>
      <c r="W30" s="352"/>
      <c r="X30" s="352"/>
      <c r="Y30" s="352"/>
      <c r="Z30" s="352"/>
      <c r="AA30" s="352"/>
      <c r="AB30" s="352"/>
      <c r="AC30" s="352"/>
    </row>
    <row r="31" spans="1:29" ht="12" customHeight="1">
      <c r="A31" s="1261">
        <v>2020</v>
      </c>
      <c r="B31" s="1306">
        <v>8.8363524065540204</v>
      </c>
      <c r="C31" s="1307">
        <v>10.500929979518689</v>
      </c>
      <c r="D31" s="1307">
        <v>8.2805465949820789</v>
      </c>
      <c r="E31" s="1307">
        <v>9.1069662058371748</v>
      </c>
      <c r="F31" s="1307">
        <v>9.1997727854582703</v>
      </c>
      <c r="G31" s="1307">
        <v>9.5240527393753194</v>
      </c>
      <c r="H31" s="1307">
        <v>9.2041743471582187</v>
      </c>
      <c r="I31" s="1307">
        <v>9.3044060419866881</v>
      </c>
      <c r="J31" s="1307">
        <v>9.3268836405529978</v>
      </c>
      <c r="K31" s="1306">
        <v>11.296267921146956</v>
      </c>
      <c r="L31" s="1307">
        <v>9.9817716333845379</v>
      </c>
      <c r="M31" s="1307">
        <v>9.7348412698412687</v>
      </c>
      <c r="N31" s="1307">
        <v>8.8239055299539171</v>
      </c>
      <c r="O31" s="1307">
        <v>8.9208410138248837</v>
      </c>
      <c r="P31" s="1308">
        <v>9.3390104966717846</v>
      </c>
      <c r="Q31" s="352"/>
      <c r="R31" s="352"/>
      <c r="S31" s="352"/>
      <c r="T31" s="352"/>
      <c r="U31" s="352"/>
      <c r="V31" s="352"/>
      <c r="W31" s="352"/>
      <c r="X31" s="352"/>
      <c r="Y31" s="352"/>
      <c r="Z31" s="352"/>
      <c r="AA31" s="352"/>
      <c r="AB31" s="352"/>
      <c r="AC31" s="352"/>
    </row>
    <row r="32" spans="1:29" ht="12" customHeight="1">
      <c r="A32" s="1263">
        <v>2021</v>
      </c>
      <c r="B32" s="1312">
        <v>7.7625710445468519</v>
      </c>
      <c r="C32" s="1313">
        <v>9.5936213517665134</v>
      </c>
      <c r="D32" s="1313">
        <v>6.9439816948284694</v>
      </c>
      <c r="E32" s="1313">
        <v>7.8312493599590374</v>
      </c>
      <c r="F32" s="1313">
        <v>8.0314343317972341</v>
      </c>
      <c r="G32" s="1313">
        <v>8.6916641065028148</v>
      </c>
      <c r="H32" s="1313">
        <v>8.1999449564772142</v>
      </c>
      <c r="I32" s="1313">
        <v>8.1611930363543284</v>
      </c>
      <c r="J32" s="1313">
        <v>8.1841551459293402</v>
      </c>
      <c r="K32" s="1312">
        <v>9.9980017921146942</v>
      </c>
      <c r="L32" s="1313">
        <v>8.8038293650793644</v>
      </c>
      <c r="M32" s="1313">
        <v>8.5569783666154642</v>
      </c>
      <c r="N32" s="1313">
        <v>7.8632994111623136</v>
      </c>
      <c r="O32" s="1313">
        <v>7.9984709421402975</v>
      </c>
      <c r="P32" s="1314">
        <v>8.2528539426523277</v>
      </c>
      <c r="Q32" s="352"/>
      <c r="R32" s="352"/>
      <c r="S32" s="352"/>
      <c r="T32" s="352"/>
      <c r="U32" s="352"/>
      <c r="V32" s="352"/>
      <c r="W32" s="352"/>
      <c r="X32" s="352"/>
      <c r="Y32" s="352"/>
      <c r="Z32" s="352"/>
      <c r="AA32" s="352"/>
      <c r="AB32" s="352"/>
      <c r="AC32" s="352"/>
    </row>
    <row r="33" spans="1:29" ht="12" customHeight="1">
      <c r="A33" s="1262">
        <v>2022</v>
      </c>
      <c r="B33" s="1309">
        <v>8.9532731694828467</v>
      </c>
      <c r="C33" s="1310">
        <v>10.55173579109063</v>
      </c>
      <c r="D33" s="1310">
        <v>8.4238248847926265</v>
      </c>
      <c r="E33" s="1310">
        <v>8.94779505888377</v>
      </c>
      <c r="F33" s="1310">
        <v>9.1503885048643117</v>
      </c>
      <c r="G33" s="1310">
        <v>9.5446620583717348</v>
      </c>
      <c r="H33" s="1310">
        <v>9.144169226830515</v>
      </c>
      <c r="I33" s="1310">
        <v>9.3339311315924203</v>
      </c>
      <c r="J33" s="1310">
        <v>9.5881080389144895</v>
      </c>
      <c r="K33" s="1309">
        <v>11.330941500256017</v>
      </c>
      <c r="L33" s="1310">
        <v>10.01842997951869</v>
      </c>
      <c r="M33" s="1310">
        <v>9.8558134920634917</v>
      </c>
      <c r="N33" s="1310">
        <v>8.9972465437788021</v>
      </c>
      <c r="O33" s="1310">
        <v>9.0005497951868918</v>
      </c>
      <c r="P33" s="1311">
        <v>9.426741551459294</v>
      </c>
      <c r="Q33" s="352"/>
      <c r="R33" s="352"/>
      <c r="S33" s="352"/>
      <c r="T33" s="352"/>
      <c r="U33" s="352"/>
      <c r="V33" s="352"/>
      <c r="W33" s="352"/>
      <c r="X33" s="352"/>
      <c r="Y33" s="352"/>
      <c r="Z33" s="352"/>
      <c r="AA33" s="352"/>
      <c r="AB33" s="352"/>
      <c r="AC33" s="352"/>
    </row>
    <row r="34" spans="1:29" ht="12" customHeight="1">
      <c r="A34" s="1262">
        <v>2023</v>
      </c>
      <c r="B34" s="1309">
        <v>9.4443900409626202</v>
      </c>
      <c r="C34" s="1310">
        <v>11.054809907834104</v>
      </c>
      <c r="D34" s="1310">
        <v>8.6901427291346653</v>
      </c>
      <c r="E34" s="1310">
        <v>9.3236354326676913</v>
      </c>
      <c r="F34" s="1310">
        <v>9.488252688172043</v>
      </c>
      <c r="G34" s="1310">
        <v>10.02574948796723</v>
      </c>
      <c r="H34" s="1310">
        <v>9.7917249103942652</v>
      </c>
      <c r="I34" s="1310">
        <v>9.9119617255504355</v>
      </c>
      <c r="J34" s="1310">
        <v>9.9107328469022029</v>
      </c>
      <c r="K34" s="1309">
        <v>11.862017409114182</v>
      </c>
      <c r="L34" s="1310">
        <v>10.519167946748594</v>
      </c>
      <c r="M34" s="1310">
        <v>10.279892473118279</v>
      </c>
      <c r="N34" s="1310">
        <v>9.4489196108550946</v>
      </c>
      <c r="O34" s="1310">
        <v>9.5032360471070145</v>
      </c>
      <c r="P34" s="1311">
        <v>9.8809274193548386</v>
      </c>
      <c r="Q34" s="352"/>
      <c r="R34" s="352"/>
      <c r="S34" s="352"/>
      <c r="T34" s="352"/>
      <c r="U34" s="352"/>
      <c r="V34" s="352"/>
      <c r="W34" s="352"/>
      <c r="X34" s="352"/>
      <c r="Y34" s="352"/>
      <c r="Z34" s="352"/>
      <c r="AA34" s="352"/>
      <c r="AB34" s="352"/>
      <c r="AC34" s="352"/>
    </row>
    <row r="35" spans="1:29" ht="12" customHeight="1">
      <c r="A35" s="1261">
        <v>2024</v>
      </c>
      <c r="B35" s="1306">
        <v>9.9172062211981551</v>
      </c>
      <c r="C35" s="1307">
        <v>11.688042754736303</v>
      </c>
      <c r="D35" s="1307">
        <v>9.1046774193548377</v>
      </c>
      <c r="E35" s="1307">
        <v>10.009305555555555</v>
      </c>
      <c r="F35" s="1307">
        <v>10.207278545826936</v>
      </c>
      <c r="G35" s="1307">
        <v>10.753434459805428</v>
      </c>
      <c r="H35" s="1307">
        <v>10.517646569380441</v>
      </c>
      <c r="I35" s="1307">
        <v>10.523075396825396</v>
      </c>
      <c r="J35" s="1307">
        <v>10.290748207885303</v>
      </c>
      <c r="K35" s="1306">
        <v>12.202288146441374</v>
      </c>
      <c r="L35" s="1307">
        <v>10.978668714797749</v>
      </c>
      <c r="M35" s="1307">
        <v>10.618804403481821</v>
      </c>
      <c r="N35" s="1307">
        <v>10.02665514592934</v>
      </c>
      <c r="O35" s="1307">
        <v>10.421407450076805</v>
      </c>
      <c r="P35" s="1308">
        <v>10.457621607782896</v>
      </c>
      <c r="Q35" s="352"/>
      <c r="R35" s="352"/>
      <c r="S35" s="352"/>
      <c r="T35" s="352"/>
      <c r="U35" s="352"/>
      <c r="V35" s="352"/>
      <c r="W35" s="352"/>
      <c r="X35" s="352"/>
      <c r="Y35" s="352"/>
      <c r="Z35" s="352"/>
      <c r="AA35" s="352"/>
      <c r="AB35" s="352"/>
      <c r="AC35" s="352"/>
    </row>
    <row r="36" spans="1:29" ht="12" customHeight="1">
      <c r="A36" s="1263">
        <v>2025</v>
      </c>
      <c r="B36" s="1312">
        <f>B23</f>
        <v>8.4549052739375323</v>
      </c>
      <c r="C36" s="1312">
        <f t="shared" ref="C36:N36" si="7">C23</f>
        <v>9.8640514592933943</v>
      </c>
      <c r="D36" s="1312">
        <f t="shared" si="7"/>
        <v>7.8141269841269834</v>
      </c>
      <c r="E36" s="1312">
        <f t="shared" si="7"/>
        <v>8.4629377880184347</v>
      </c>
      <c r="F36" s="1312">
        <f t="shared" si="7"/>
        <v>8.6033109318996406</v>
      </c>
      <c r="G36" s="1312">
        <f t="shared" si="7"/>
        <v>9.1986482334869422</v>
      </c>
      <c r="H36" s="1312">
        <f t="shared" si="7"/>
        <v>9.021666026625704</v>
      </c>
      <c r="I36" s="1312">
        <f t="shared" si="7"/>
        <v>8.9266724270353315</v>
      </c>
      <c r="J36" s="1312">
        <f t="shared" si="7"/>
        <v>8.8511450332821298</v>
      </c>
      <c r="K36" s="1312">
        <f t="shared" si="7"/>
        <v>10.778813364055297</v>
      </c>
      <c r="L36" s="1312">
        <f t="shared" si="7"/>
        <v>9.4494636456733225</v>
      </c>
      <c r="M36" s="1312">
        <f t="shared" si="7"/>
        <v>9.0439880952380953</v>
      </c>
      <c r="N36" s="1312">
        <f t="shared" si="7"/>
        <v>8.4632981310803892</v>
      </c>
      <c r="O36" s="1312">
        <f>O23</f>
        <v>8.9259651817716321</v>
      </c>
      <c r="P36" s="1317">
        <f>P23</f>
        <v>8.9565911866359453</v>
      </c>
      <c r="Q36" s="352"/>
      <c r="R36" s="352"/>
      <c r="S36" s="352"/>
      <c r="T36" s="352"/>
      <c r="U36" s="352"/>
      <c r="V36" s="352"/>
      <c r="W36" s="352"/>
      <c r="X36" s="352"/>
      <c r="Y36" s="352"/>
      <c r="Z36" s="352"/>
      <c r="AA36" s="352"/>
      <c r="AB36" s="352"/>
      <c r="AC36" s="352"/>
    </row>
    <row r="37" spans="1:29" ht="11.1" customHeight="1">
      <c r="A37" s="92"/>
      <c r="B37" s="248"/>
      <c r="C37" s="280"/>
      <c r="D37" s="280"/>
      <c r="E37" s="280"/>
      <c r="F37" s="280"/>
      <c r="G37" s="280"/>
      <c r="H37" s="280"/>
      <c r="I37" s="280"/>
      <c r="J37" s="280"/>
      <c r="K37" s="248"/>
      <c r="L37" s="280"/>
      <c r="M37" s="280"/>
      <c r="N37" s="280"/>
      <c r="O37" s="280"/>
      <c r="P37" s="280"/>
      <c r="Q37" s="352"/>
      <c r="R37" s="352"/>
      <c r="S37" s="352"/>
      <c r="T37" s="352"/>
      <c r="U37" s="352"/>
      <c r="V37" s="352"/>
      <c r="W37" s="352"/>
      <c r="X37" s="352"/>
      <c r="Y37" s="352"/>
      <c r="Z37" s="352"/>
      <c r="AA37" s="352"/>
      <c r="AB37" s="352"/>
      <c r="AC37" s="352"/>
    </row>
    <row r="38" spans="1:29" ht="12.75" customHeight="1">
      <c r="A38" s="1843" t="str">
        <f>A25</f>
        <v>Teplota ovzduší podle krajů v ČR v posledních 10 letech (°C)</v>
      </c>
      <c r="B38" s="1843"/>
      <c r="C38" s="1843"/>
      <c r="D38" s="1843"/>
      <c r="E38" s="1843"/>
      <c r="F38" s="1843"/>
      <c r="G38" s="1843"/>
      <c r="H38" s="1843"/>
      <c r="I38" s="1843"/>
      <c r="J38" s="1843"/>
      <c r="K38" s="1843"/>
      <c r="L38" s="1843"/>
      <c r="M38" s="1843"/>
      <c r="N38" s="1843"/>
      <c r="O38" s="1843"/>
      <c r="P38" s="1843"/>
      <c r="Q38" s="352"/>
      <c r="R38" s="352"/>
      <c r="S38" s="352"/>
      <c r="T38" s="352"/>
      <c r="U38" s="352"/>
      <c r="V38" s="352"/>
      <c r="W38" s="352"/>
      <c r="X38" s="352"/>
      <c r="Y38" s="352"/>
      <c r="Z38" s="352"/>
      <c r="AA38" s="352"/>
      <c r="AB38" s="352"/>
      <c r="AC38" s="352"/>
    </row>
    <row r="39" spans="1:29">
      <c r="A39" s="1843"/>
      <c r="B39" s="1843"/>
      <c r="C39" s="1843"/>
      <c r="D39" s="1843"/>
      <c r="E39" s="1843"/>
      <c r="F39" s="1843"/>
      <c r="G39" s="1843"/>
      <c r="H39" s="1843"/>
      <c r="I39" s="1843"/>
      <c r="J39" s="1843"/>
      <c r="K39" s="1843"/>
      <c r="L39" s="1843"/>
      <c r="M39" s="1843"/>
      <c r="N39" s="1843"/>
      <c r="O39" s="1843"/>
      <c r="P39" s="1843"/>
    </row>
    <row r="40" spans="1:29" ht="11.1" customHeight="1">
      <c r="A40" s="92"/>
      <c r="B40" s="248"/>
      <c r="C40" s="248"/>
      <c r="D40" s="248"/>
      <c r="E40" s="248"/>
      <c r="F40" s="248"/>
      <c r="G40" s="248"/>
      <c r="H40" s="248"/>
      <c r="I40" s="248"/>
      <c r="J40" s="248"/>
      <c r="K40" s="248"/>
      <c r="L40" s="248"/>
      <c r="M40" s="248"/>
      <c r="N40" s="248"/>
      <c r="O40" s="248"/>
      <c r="P40" s="248"/>
    </row>
    <row r="41" spans="1:29" ht="11.1" customHeight="1">
      <c r="A41" s="92"/>
      <c r="B41" s="248"/>
      <c r="C41" s="248"/>
      <c r="D41" s="248"/>
      <c r="E41" s="248"/>
      <c r="F41" s="248"/>
      <c r="G41" s="248"/>
      <c r="H41" s="248"/>
      <c r="I41" s="248"/>
      <c r="J41" s="248"/>
      <c r="K41" s="248"/>
      <c r="L41" s="248"/>
      <c r="M41" s="248"/>
      <c r="N41" s="248"/>
      <c r="O41" s="248"/>
      <c r="P41" s="248"/>
    </row>
    <row r="42" spans="1:29" ht="11.1" customHeight="1">
      <c r="A42" s="92"/>
      <c r="B42" s="248"/>
      <c r="C42" s="248"/>
      <c r="D42" s="248"/>
      <c r="E42" s="248"/>
      <c r="F42" s="248"/>
      <c r="G42" s="248"/>
      <c r="H42" s="248"/>
      <c r="I42" s="248"/>
      <c r="J42" s="248"/>
      <c r="K42" s="248"/>
      <c r="L42" s="248"/>
      <c r="M42" s="248"/>
      <c r="N42" s="248"/>
      <c r="O42" s="248"/>
      <c r="P42" s="248"/>
    </row>
    <row r="43" spans="1:29" ht="11.1" customHeight="1">
      <c r="A43" s="92"/>
      <c r="B43" s="248"/>
      <c r="C43" s="248"/>
      <c r="D43" s="248"/>
      <c r="E43" s="248"/>
      <c r="F43" s="248"/>
      <c r="G43" s="248"/>
      <c r="H43" s="248"/>
      <c r="I43" s="248"/>
      <c r="J43" s="248"/>
      <c r="K43" s="248"/>
      <c r="L43" s="248"/>
      <c r="M43" s="248"/>
      <c r="N43" s="248"/>
      <c r="O43" s="248"/>
      <c r="P43" s="248"/>
    </row>
    <row r="44" spans="1:29" ht="11.1" customHeight="1">
      <c r="A44" s="92"/>
      <c r="B44" s="248"/>
      <c r="C44" s="248"/>
      <c r="D44" s="248"/>
      <c r="E44" s="248"/>
      <c r="F44" s="248"/>
      <c r="G44" s="248"/>
      <c r="H44" s="248"/>
      <c r="I44" s="248"/>
      <c r="J44" s="248"/>
      <c r="K44" s="248"/>
      <c r="L44" s="248"/>
      <c r="M44" s="248"/>
      <c r="N44" s="248"/>
      <c r="O44" s="248"/>
      <c r="P44" s="248"/>
    </row>
    <row r="45" spans="1:29" ht="11.1" customHeight="1">
      <c r="A45" s="92"/>
      <c r="B45" s="248"/>
      <c r="C45" s="248"/>
      <c r="D45" s="248"/>
      <c r="E45" s="248"/>
      <c r="F45" s="248"/>
      <c r="G45" s="248"/>
      <c r="H45" s="248"/>
      <c r="I45" s="248"/>
      <c r="J45" s="248"/>
      <c r="K45" s="248"/>
      <c r="L45" s="248"/>
      <c r="M45" s="248"/>
      <c r="N45" s="248"/>
      <c r="O45" s="248"/>
      <c r="P45" s="248"/>
    </row>
  </sheetData>
  <mergeCells count="5">
    <mergeCell ref="A38:P39"/>
    <mergeCell ref="A2:I2"/>
    <mergeCell ref="A1:P1"/>
    <mergeCell ref="A3:P3"/>
    <mergeCell ref="A25:P2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52"/>
  <dimension ref="A1:AC145"/>
  <sheetViews>
    <sheetView showGridLines="0" zoomScaleNormal="100" zoomScaleSheetLayoutView="100" workbookViewId="0"/>
  </sheetViews>
  <sheetFormatPr defaultColWidth="9.140625" defaultRowHeight="11.25"/>
  <cols>
    <col min="1" max="1" width="6.7109375" style="354" customWidth="1"/>
    <col min="2" max="2" width="1.7109375" style="354" customWidth="1"/>
    <col min="3" max="6" width="11.28515625" style="354" customWidth="1"/>
    <col min="7" max="7" width="11.85546875" style="354" customWidth="1"/>
    <col min="8" max="9" width="11.28515625" style="354" customWidth="1"/>
    <col min="10" max="16384" width="9.140625" style="354"/>
  </cols>
  <sheetData>
    <row r="1" spans="1:29" ht="20.25">
      <c r="A1" s="551" t="s">
        <v>397</v>
      </c>
    </row>
    <row r="2" spans="1:29" ht="5.0999999999999996" customHeight="1"/>
    <row r="3" spans="1:29" ht="36" customHeight="1">
      <c r="A3" s="1852" t="s">
        <v>429</v>
      </c>
      <c r="B3" s="1852"/>
      <c r="C3" s="1852"/>
      <c r="D3" s="1852"/>
      <c r="E3" s="1852"/>
      <c r="F3" s="1852"/>
      <c r="G3" s="1852"/>
      <c r="H3" s="1852"/>
    </row>
    <row r="4" spans="1:29" ht="5.0999999999999996" customHeight="1">
      <c r="A4" s="470"/>
      <c r="B4" s="470"/>
      <c r="C4" s="470"/>
      <c r="D4" s="470"/>
      <c r="E4" s="470"/>
      <c r="F4" s="470"/>
      <c r="G4" s="470"/>
      <c r="H4" s="470"/>
      <c r="I4" s="471"/>
    </row>
    <row r="5" spans="1:29" ht="12" customHeight="1">
      <c r="A5" s="1283"/>
      <c r="B5" s="846"/>
      <c r="C5" s="1854" t="s">
        <v>357</v>
      </c>
      <c r="D5" s="1854"/>
      <c r="E5" s="1854"/>
      <c r="F5" s="1854"/>
      <c r="G5" s="1854"/>
      <c r="H5" s="1854" t="s">
        <v>358</v>
      </c>
      <c r="I5" s="1854"/>
    </row>
    <row r="6" spans="1:29" ht="11.25" customHeight="1">
      <c r="A6" s="1284"/>
      <c r="B6" s="1282"/>
      <c r="C6" s="1853" t="s">
        <v>453</v>
      </c>
      <c r="D6" s="1853"/>
      <c r="E6" s="1853" t="s">
        <v>454</v>
      </c>
      <c r="F6" s="1853"/>
      <c r="G6" s="1853"/>
      <c r="H6" s="1853" t="s">
        <v>454</v>
      </c>
      <c r="I6" s="1853"/>
    </row>
    <row r="7" spans="1:29" ht="46.5" customHeight="1">
      <c r="A7" s="1278" t="s">
        <v>452</v>
      </c>
      <c r="B7" s="847"/>
      <c r="C7" s="1136" t="s">
        <v>109</v>
      </c>
      <c r="D7" s="1136" t="s">
        <v>110</v>
      </c>
      <c r="E7" s="1136" t="s">
        <v>109</v>
      </c>
      <c r="F7" s="1136" t="s">
        <v>110</v>
      </c>
      <c r="G7" s="1518" t="s">
        <v>359</v>
      </c>
      <c r="H7" s="1136" t="s">
        <v>109</v>
      </c>
      <c r="I7" s="1136" t="s">
        <v>110</v>
      </c>
    </row>
    <row r="8" spans="1:29" ht="9.6" customHeight="1">
      <c r="A8" s="1279">
        <v>1956</v>
      </c>
      <c r="B8" s="848"/>
      <c r="C8" s="849">
        <v>834.91899999999998</v>
      </c>
      <c r="D8" s="849">
        <v>3982.5636299999996</v>
      </c>
      <c r="E8" s="849">
        <v>88.628</v>
      </c>
      <c r="F8" s="849">
        <v>930.59400000000005</v>
      </c>
      <c r="G8" s="850">
        <v>5256</v>
      </c>
      <c r="H8" s="851">
        <v>6.03</v>
      </c>
      <c r="I8" s="851">
        <v>63.495899999999999</v>
      </c>
      <c r="L8" s="358"/>
      <c r="M8" s="359"/>
      <c r="N8" s="359"/>
      <c r="O8" s="359"/>
      <c r="R8" s="359"/>
      <c r="S8" s="359"/>
      <c r="U8" s="355"/>
      <c r="V8" s="355"/>
      <c r="W8" s="359"/>
      <c r="X8" s="359"/>
      <c r="Y8" s="355"/>
      <c r="Z8" s="355"/>
      <c r="AC8" s="358"/>
    </row>
    <row r="9" spans="1:29" ht="9.6" customHeight="1">
      <c r="A9" s="1280">
        <v>1957</v>
      </c>
      <c r="B9" s="852"/>
      <c r="C9" s="853">
        <v>895.73400000000004</v>
      </c>
      <c r="D9" s="853">
        <v>4272.6511799999998</v>
      </c>
      <c r="E9" s="853">
        <v>533.30600000000015</v>
      </c>
      <c r="F9" s="853">
        <v>5599.7130000000006</v>
      </c>
      <c r="G9" s="854">
        <v>5987</v>
      </c>
      <c r="H9" s="855">
        <v>7.05</v>
      </c>
      <c r="I9" s="855">
        <v>73.61</v>
      </c>
      <c r="J9" s="358"/>
      <c r="L9" s="358"/>
      <c r="M9" s="359"/>
      <c r="N9" s="359"/>
      <c r="O9" s="359"/>
      <c r="R9" s="359"/>
      <c r="S9" s="359"/>
      <c r="U9" s="355"/>
      <c r="V9" s="355"/>
      <c r="W9" s="359"/>
      <c r="X9" s="359"/>
      <c r="Y9" s="355"/>
      <c r="Z9" s="355"/>
      <c r="AC9" s="358"/>
    </row>
    <row r="10" spans="1:29" ht="9.6" customHeight="1">
      <c r="A10" s="1280">
        <v>1958</v>
      </c>
      <c r="B10" s="852"/>
      <c r="C10" s="853">
        <v>927.6</v>
      </c>
      <c r="D10" s="853">
        <v>4424.652</v>
      </c>
      <c r="E10" s="853">
        <v>780.59500000000003</v>
      </c>
      <c r="F10" s="853">
        <v>8196.2475000000049</v>
      </c>
      <c r="G10" s="854">
        <v>7105</v>
      </c>
      <c r="H10" s="855">
        <v>8.3000000000000007</v>
      </c>
      <c r="I10" s="855">
        <v>87.399000000000001</v>
      </c>
      <c r="J10" s="358"/>
      <c r="L10" s="358"/>
      <c r="M10" s="359"/>
      <c r="N10" s="359"/>
      <c r="O10" s="359"/>
      <c r="R10" s="359"/>
      <c r="S10" s="359"/>
      <c r="U10" s="355"/>
      <c r="V10" s="355"/>
      <c r="W10" s="359"/>
      <c r="X10" s="359"/>
      <c r="Y10" s="355"/>
      <c r="Z10" s="355"/>
      <c r="AC10" s="358"/>
    </row>
    <row r="11" spans="1:29" ht="9.6" customHeight="1">
      <c r="A11" s="1280">
        <v>1959</v>
      </c>
      <c r="B11" s="852"/>
      <c r="C11" s="853">
        <v>972.07799999999997</v>
      </c>
      <c r="D11" s="853">
        <v>4636.8120599999993</v>
      </c>
      <c r="E11" s="853">
        <v>963.31600000000003</v>
      </c>
      <c r="F11" s="853">
        <v>10114.817999999999</v>
      </c>
      <c r="G11" s="854">
        <v>10287</v>
      </c>
      <c r="H11" s="855">
        <v>8.1</v>
      </c>
      <c r="I11" s="855">
        <v>85.292999999999992</v>
      </c>
      <c r="J11" s="358"/>
      <c r="L11" s="358"/>
      <c r="M11" s="359"/>
      <c r="N11" s="359"/>
      <c r="O11" s="359"/>
      <c r="R11" s="359"/>
      <c r="S11" s="359"/>
      <c r="U11" s="355"/>
      <c r="V11" s="355"/>
      <c r="W11" s="359"/>
      <c r="X11" s="359"/>
      <c r="Y11" s="355"/>
      <c r="Z11" s="355"/>
      <c r="AC11" s="358"/>
    </row>
    <row r="12" spans="1:29" ht="9.6" customHeight="1">
      <c r="A12" s="1280">
        <v>1960</v>
      </c>
      <c r="B12" s="852"/>
      <c r="C12" s="853">
        <v>1076.9880000000001</v>
      </c>
      <c r="D12" s="853">
        <v>5137.2327599999999</v>
      </c>
      <c r="E12" s="853">
        <v>919.85599999999999</v>
      </c>
      <c r="F12" s="853">
        <v>9658.4880000000012</v>
      </c>
      <c r="G12" s="854">
        <v>14892</v>
      </c>
      <c r="H12" s="855">
        <v>7.2</v>
      </c>
      <c r="I12" s="855">
        <v>75.816000000000003</v>
      </c>
      <c r="J12" s="358"/>
      <c r="L12" s="358"/>
      <c r="M12" s="359"/>
      <c r="N12" s="359"/>
      <c r="O12" s="359"/>
      <c r="R12" s="359"/>
      <c r="S12" s="359"/>
      <c r="U12" s="355"/>
      <c r="V12" s="355"/>
      <c r="W12" s="359"/>
      <c r="X12" s="359"/>
      <c r="Y12" s="355"/>
      <c r="Z12" s="355"/>
      <c r="AC12" s="358"/>
    </row>
    <row r="13" spans="1:29" ht="9.6" customHeight="1">
      <c r="A13" s="1280">
        <v>1961</v>
      </c>
      <c r="B13" s="852"/>
      <c r="C13" s="853">
        <v>1183.2529999999999</v>
      </c>
      <c r="D13" s="853">
        <v>5644.1168099999995</v>
      </c>
      <c r="E13" s="853">
        <v>952.38800000000003</v>
      </c>
      <c r="F13" s="853">
        <v>10000.074000000002</v>
      </c>
      <c r="G13" s="854">
        <v>19021</v>
      </c>
      <c r="H13" s="855">
        <v>5.7</v>
      </c>
      <c r="I13" s="855">
        <v>60.121000000000002</v>
      </c>
      <c r="J13" s="358"/>
      <c r="L13" s="358"/>
      <c r="M13" s="359"/>
      <c r="N13" s="359"/>
      <c r="O13" s="359"/>
      <c r="R13" s="359"/>
      <c r="S13" s="359"/>
      <c r="U13" s="355"/>
      <c r="V13" s="355"/>
      <c r="W13" s="359"/>
      <c r="X13" s="359"/>
      <c r="Y13" s="355"/>
      <c r="Z13" s="355"/>
      <c r="AC13" s="358"/>
    </row>
    <row r="14" spans="1:29" ht="9.6" customHeight="1">
      <c r="A14" s="1280">
        <v>1962</v>
      </c>
      <c r="B14" s="852"/>
      <c r="C14" s="853">
        <v>1334.8240000000001</v>
      </c>
      <c r="D14" s="853">
        <v>6367.1104799999994</v>
      </c>
      <c r="E14" s="853">
        <v>750.57899999999995</v>
      </c>
      <c r="F14" s="853">
        <v>7881.0794999999998</v>
      </c>
      <c r="G14" s="854">
        <v>22853</v>
      </c>
      <c r="H14" s="855">
        <v>3.9</v>
      </c>
      <c r="I14" s="855">
        <v>41.066999999999993</v>
      </c>
      <c r="J14" s="358"/>
      <c r="L14" s="358"/>
      <c r="M14" s="359"/>
      <c r="N14" s="359"/>
      <c r="O14" s="359"/>
      <c r="R14" s="359"/>
      <c r="S14" s="359"/>
      <c r="U14" s="355"/>
      <c r="V14" s="355"/>
      <c r="W14" s="359"/>
      <c r="X14" s="359"/>
      <c r="Y14" s="355"/>
      <c r="Z14" s="355"/>
      <c r="AC14" s="358"/>
    </row>
    <row r="15" spans="1:29" ht="9.6" customHeight="1">
      <c r="A15" s="1280">
        <v>1963</v>
      </c>
      <c r="B15" s="852"/>
      <c r="C15" s="853">
        <v>1473.625</v>
      </c>
      <c r="D15" s="853">
        <v>7029.1912499999989</v>
      </c>
      <c r="E15" s="853">
        <v>683.58100000000002</v>
      </c>
      <c r="F15" s="853">
        <v>7177.6004999999996</v>
      </c>
      <c r="G15" s="854">
        <v>26283</v>
      </c>
      <c r="H15" s="855">
        <v>5.21</v>
      </c>
      <c r="I15" s="855">
        <v>54.861299999999993</v>
      </c>
      <c r="J15" s="358"/>
      <c r="L15" s="358"/>
      <c r="M15" s="359"/>
      <c r="N15" s="359"/>
      <c r="O15" s="359"/>
      <c r="R15" s="359"/>
      <c r="S15" s="359"/>
      <c r="U15" s="355"/>
      <c r="V15" s="355"/>
      <c r="W15" s="359"/>
      <c r="X15" s="359"/>
      <c r="Y15" s="355"/>
      <c r="Z15" s="355"/>
      <c r="AC15" s="358"/>
    </row>
    <row r="16" spans="1:29" ht="9.6" customHeight="1">
      <c r="A16" s="1280">
        <v>1964</v>
      </c>
      <c r="B16" s="852"/>
      <c r="C16" s="853">
        <v>1580.328</v>
      </c>
      <c r="D16" s="853">
        <v>7538.1645599999993</v>
      </c>
      <c r="E16" s="853">
        <v>614.92100000000005</v>
      </c>
      <c r="F16" s="853">
        <v>6456.6704999999993</v>
      </c>
      <c r="G16" s="854">
        <v>28424</v>
      </c>
      <c r="H16" s="855">
        <v>3.96</v>
      </c>
      <c r="I16" s="855">
        <v>41.698799999999999</v>
      </c>
      <c r="J16" s="358"/>
      <c r="L16" s="358"/>
      <c r="M16" s="359"/>
      <c r="N16" s="359"/>
      <c r="O16" s="359"/>
      <c r="R16" s="359"/>
      <c r="S16" s="359"/>
      <c r="U16" s="355"/>
      <c r="V16" s="355"/>
      <c r="W16" s="359"/>
      <c r="X16" s="359"/>
      <c r="Y16" s="355"/>
      <c r="Z16" s="355"/>
      <c r="AC16" s="358"/>
    </row>
    <row r="17" spans="1:29" ht="9.6" customHeight="1">
      <c r="A17" s="1281">
        <v>1965</v>
      </c>
      <c r="B17" s="856"/>
      <c r="C17" s="857">
        <v>1698.5830000000001</v>
      </c>
      <c r="D17" s="857">
        <v>8102.2409099999995</v>
      </c>
      <c r="E17" s="857">
        <v>475.78500000000003</v>
      </c>
      <c r="F17" s="857">
        <v>4995.7425000000003</v>
      </c>
      <c r="G17" s="858">
        <v>31901</v>
      </c>
      <c r="H17" s="859">
        <v>5.2</v>
      </c>
      <c r="I17" s="859">
        <v>54.756</v>
      </c>
      <c r="J17" s="358"/>
      <c r="L17" s="358"/>
      <c r="M17" s="359"/>
      <c r="N17" s="359"/>
      <c r="O17" s="359"/>
      <c r="R17" s="359"/>
      <c r="S17" s="359"/>
      <c r="U17" s="355"/>
      <c r="V17" s="355"/>
      <c r="W17" s="359"/>
      <c r="X17" s="359"/>
      <c r="Y17" s="355"/>
      <c r="Z17" s="355"/>
      <c r="AC17" s="358"/>
    </row>
    <row r="18" spans="1:29" ht="9.6" customHeight="1">
      <c r="A18" s="1279">
        <v>1966</v>
      </c>
      <c r="B18" s="848"/>
      <c r="C18" s="849">
        <v>1724.538</v>
      </c>
      <c r="D18" s="849">
        <v>8226.0462599999992</v>
      </c>
      <c r="E18" s="849">
        <v>500.928</v>
      </c>
      <c r="F18" s="849">
        <v>5259.7440000000006</v>
      </c>
      <c r="G18" s="850">
        <v>36123</v>
      </c>
      <c r="H18" s="851">
        <v>4.4000000000000004</v>
      </c>
      <c r="I18" s="851">
        <v>46.332000000000001</v>
      </c>
      <c r="J18" s="358"/>
      <c r="L18" s="358"/>
      <c r="M18" s="359"/>
      <c r="N18" s="359"/>
      <c r="O18" s="359"/>
      <c r="R18" s="359"/>
      <c r="S18" s="359"/>
      <c r="U18" s="355"/>
      <c r="V18" s="355"/>
      <c r="W18" s="359"/>
      <c r="X18" s="359"/>
      <c r="Y18" s="355"/>
      <c r="Z18" s="355"/>
      <c r="AC18" s="358"/>
    </row>
    <row r="19" spans="1:29" ht="9.6" customHeight="1">
      <c r="A19" s="1280">
        <v>1967</v>
      </c>
      <c r="B19" s="852"/>
      <c r="C19" s="853">
        <v>1908.095</v>
      </c>
      <c r="D19" s="853">
        <v>9101.6131499999992</v>
      </c>
      <c r="E19" s="853">
        <v>597.64300000000014</v>
      </c>
      <c r="F19" s="853">
        <v>6275.2515000000012</v>
      </c>
      <c r="G19" s="854">
        <v>39717</v>
      </c>
      <c r="H19" s="855">
        <v>5.76</v>
      </c>
      <c r="I19" s="855">
        <v>60.652799999999992</v>
      </c>
      <c r="J19" s="358"/>
      <c r="L19" s="358"/>
      <c r="M19" s="359"/>
      <c r="N19" s="359"/>
      <c r="O19" s="359"/>
      <c r="R19" s="359"/>
      <c r="S19" s="359"/>
      <c r="U19" s="355"/>
      <c r="V19" s="355"/>
      <c r="W19" s="359"/>
      <c r="X19" s="359"/>
      <c r="Y19" s="355"/>
      <c r="Z19" s="355"/>
      <c r="AC19" s="358"/>
    </row>
    <row r="20" spans="1:29" ht="9.6" customHeight="1">
      <c r="A20" s="1280">
        <v>1968</v>
      </c>
      <c r="B20" s="852"/>
      <c r="C20" s="853">
        <v>2095.4520000000002</v>
      </c>
      <c r="D20" s="853">
        <v>9995.3060399999995</v>
      </c>
      <c r="E20" s="853">
        <v>733.05899999999997</v>
      </c>
      <c r="F20" s="853">
        <v>7697.1194999999998</v>
      </c>
      <c r="G20" s="854">
        <v>43308</v>
      </c>
      <c r="H20" s="855">
        <v>6.5</v>
      </c>
      <c r="I20" s="855">
        <v>68.444999999999993</v>
      </c>
      <c r="J20" s="358"/>
      <c r="L20" s="358"/>
      <c r="M20" s="359"/>
      <c r="N20" s="359"/>
      <c r="O20" s="359"/>
      <c r="R20" s="359"/>
      <c r="S20" s="359"/>
      <c r="U20" s="355"/>
      <c r="V20" s="355"/>
      <c r="W20" s="359"/>
      <c r="X20" s="359"/>
      <c r="Y20" s="355"/>
      <c r="Z20" s="355"/>
      <c r="AC20" s="358"/>
    </row>
    <row r="21" spans="1:29" ht="9.6" customHeight="1">
      <c r="A21" s="1280">
        <v>1969</v>
      </c>
      <c r="B21" s="852"/>
      <c r="C21" s="853">
        <v>2347.1680000000001</v>
      </c>
      <c r="D21" s="853">
        <v>11195.99136</v>
      </c>
      <c r="E21" s="853">
        <v>802.97699999999998</v>
      </c>
      <c r="F21" s="853">
        <v>8431.2584999999999</v>
      </c>
      <c r="G21" s="854">
        <v>48351</v>
      </c>
      <c r="H21" s="855">
        <v>7.35</v>
      </c>
      <c r="I21" s="855">
        <v>77.542500000000004</v>
      </c>
      <c r="J21" s="358"/>
      <c r="L21" s="358"/>
      <c r="M21" s="359"/>
      <c r="N21" s="359"/>
      <c r="O21" s="359"/>
      <c r="R21" s="359"/>
      <c r="S21" s="359"/>
      <c r="U21" s="355"/>
      <c r="V21" s="355"/>
      <c r="W21" s="359"/>
      <c r="X21" s="359"/>
      <c r="Y21" s="355"/>
      <c r="Z21" s="355"/>
      <c r="AC21" s="358"/>
    </row>
    <row r="22" spans="1:29" ht="9.6" customHeight="1">
      <c r="A22" s="1280">
        <v>1970</v>
      </c>
      <c r="B22" s="852"/>
      <c r="C22" s="853">
        <v>2510.194</v>
      </c>
      <c r="D22" s="853">
        <v>11973.625379999999</v>
      </c>
      <c r="E22" s="853">
        <v>880.83900000000006</v>
      </c>
      <c r="F22" s="853">
        <v>9248.8094999999976</v>
      </c>
      <c r="G22" s="854">
        <v>60818</v>
      </c>
      <c r="H22" s="855">
        <v>6.9</v>
      </c>
      <c r="I22" s="855">
        <v>72.795000000000002</v>
      </c>
      <c r="J22" s="358"/>
      <c r="L22" s="358"/>
      <c r="M22" s="359"/>
      <c r="N22" s="359"/>
      <c r="O22" s="359"/>
      <c r="R22" s="359"/>
      <c r="S22" s="359"/>
      <c r="U22" s="355"/>
      <c r="V22" s="355"/>
      <c r="W22" s="359"/>
      <c r="X22" s="359"/>
      <c r="Y22" s="355"/>
      <c r="Z22" s="355"/>
      <c r="AC22" s="358"/>
    </row>
    <row r="23" spans="1:29" ht="9.6" customHeight="1">
      <c r="A23" s="1280">
        <v>1971</v>
      </c>
      <c r="B23" s="852"/>
      <c r="C23" s="853">
        <v>2745.89</v>
      </c>
      <c r="D23" s="853">
        <v>13097.895299999998</v>
      </c>
      <c r="E23" s="853">
        <v>924.83199999999988</v>
      </c>
      <c r="F23" s="853">
        <v>9710.7360000000008</v>
      </c>
      <c r="G23" s="854">
        <v>74529</v>
      </c>
      <c r="H23" s="855">
        <v>8.34</v>
      </c>
      <c r="I23" s="855">
        <v>87.987000000000009</v>
      </c>
      <c r="J23" s="358"/>
      <c r="L23" s="358"/>
      <c r="M23" s="359"/>
      <c r="N23" s="359"/>
      <c r="O23" s="359"/>
      <c r="R23" s="359"/>
      <c r="S23" s="359"/>
      <c r="U23" s="355"/>
      <c r="V23" s="355"/>
      <c r="W23" s="359"/>
      <c r="X23" s="359"/>
      <c r="Y23" s="355"/>
      <c r="Z23" s="355"/>
      <c r="AC23" s="358"/>
    </row>
    <row r="24" spans="1:29" ht="9.6" customHeight="1">
      <c r="A24" s="1280">
        <v>1972</v>
      </c>
      <c r="B24" s="852"/>
      <c r="C24" s="853">
        <v>3031.0239999999999</v>
      </c>
      <c r="D24" s="853">
        <v>14457.984479999997</v>
      </c>
      <c r="E24" s="853">
        <v>960.64599999999996</v>
      </c>
      <c r="F24" s="853">
        <v>10086.782999999998</v>
      </c>
      <c r="G24" s="854">
        <v>96718</v>
      </c>
      <c r="H24" s="855">
        <v>9.3800000000000008</v>
      </c>
      <c r="I24" s="855">
        <v>98.959000000000017</v>
      </c>
      <c r="J24" s="358"/>
      <c r="L24" s="358"/>
      <c r="M24" s="359"/>
      <c r="N24" s="359"/>
      <c r="O24" s="359"/>
      <c r="R24" s="359"/>
      <c r="S24" s="359"/>
      <c r="U24" s="355"/>
      <c r="V24" s="355"/>
      <c r="W24" s="359"/>
      <c r="X24" s="359"/>
      <c r="Y24" s="355"/>
      <c r="Z24" s="355"/>
      <c r="AC24" s="358"/>
    </row>
    <row r="25" spans="1:29" ht="9.6" customHeight="1">
      <c r="A25" s="1280">
        <v>1973</v>
      </c>
      <c r="B25" s="852"/>
      <c r="C25" s="853">
        <v>3129.33</v>
      </c>
      <c r="D25" s="853">
        <v>14926.904099999998</v>
      </c>
      <c r="E25" s="853">
        <v>1008.601</v>
      </c>
      <c r="F25" s="853">
        <v>10590.3105</v>
      </c>
      <c r="G25" s="854">
        <v>127621</v>
      </c>
      <c r="H25" s="855">
        <v>11.38</v>
      </c>
      <c r="I25" s="855">
        <v>120.05900000000001</v>
      </c>
      <c r="J25" s="358"/>
      <c r="L25" s="358"/>
      <c r="M25" s="359"/>
      <c r="N25" s="359"/>
      <c r="O25" s="359"/>
      <c r="R25" s="359"/>
      <c r="S25" s="359"/>
      <c r="U25" s="355"/>
      <c r="V25" s="355"/>
      <c r="W25" s="359"/>
      <c r="X25" s="359"/>
      <c r="Y25" s="355"/>
      <c r="Z25" s="355"/>
      <c r="AC25" s="358"/>
    </row>
    <row r="26" spans="1:29" ht="9.6" customHeight="1">
      <c r="A26" s="1280">
        <v>1974</v>
      </c>
      <c r="B26" s="852"/>
      <c r="C26" s="853">
        <v>3159.0070000000001</v>
      </c>
      <c r="D26" s="853">
        <v>15068.463389999999</v>
      </c>
      <c r="E26" s="853">
        <v>1156.1790000000001</v>
      </c>
      <c r="F26" s="853">
        <v>12139.879500000001</v>
      </c>
      <c r="G26" s="854">
        <v>169462</v>
      </c>
      <c r="H26" s="855">
        <v>13.02</v>
      </c>
      <c r="I26" s="855">
        <v>137.36100000000002</v>
      </c>
      <c r="J26" s="358"/>
      <c r="L26" s="358"/>
      <c r="M26" s="359"/>
      <c r="N26" s="359"/>
      <c r="O26" s="359"/>
      <c r="R26" s="359"/>
      <c r="S26" s="359"/>
      <c r="U26" s="355"/>
      <c r="V26" s="355"/>
      <c r="W26" s="359"/>
      <c r="X26" s="359"/>
      <c r="Y26" s="355"/>
      <c r="Z26" s="355"/>
      <c r="AC26" s="358"/>
    </row>
    <row r="27" spans="1:29" ht="9.6" customHeight="1">
      <c r="A27" s="1281">
        <v>1975</v>
      </c>
      <c r="B27" s="856"/>
      <c r="C27" s="857">
        <v>3321.3820000000001</v>
      </c>
      <c r="D27" s="857">
        <v>15842.992139999998</v>
      </c>
      <c r="E27" s="857">
        <v>1546.6290000000001</v>
      </c>
      <c r="F27" s="857">
        <v>16239.604499999999</v>
      </c>
      <c r="G27" s="858">
        <v>221695</v>
      </c>
      <c r="H27" s="859">
        <v>15.2</v>
      </c>
      <c r="I27" s="859">
        <v>160.36000000000001</v>
      </c>
      <c r="J27" s="358"/>
      <c r="L27" s="358"/>
      <c r="M27" s="359"/>
      <c r="N27" s="359"/>
      <c r="O27" s="359"/>
      <c r="R27" s="359"/>
      <c r="S27" s="359"/>
      <c r="U27" s="355"/>
      <c r="V27" s="355"/>
      <c r="W27" s="359"/>
      <c r="X27" s="359"/>
      <c r="Y27" s="355"/>
      <c r="Z27" s="355"/>
      <c r="AC27" s="358"/>
    </row>
    <row r="28" spans="1:29" ht="9.6" customHeight="1">
      <c r="A28" s="1279">
        <v>1976</v>
      </c>
      <c r="B28" s="848"/>
      <c r="C28" s="849">
        <v>3392.1750000000002</v>
      </c>
      <c r="D28" s="849">
        <v>16180.67475</v>
      </c>
      <c r="E28" s="849">
        <v>1906.0110000000002</v>
      </c>
      <c r="F28" s="849">
        <v>20013.1155</v>
      </c>
      <c r="G28" s="850">
        <v>267219</v>
      </c>
      <c r="H28" s="851">
        <v>19.100000000000001</v>
      </c>
      <c r="I28" s="851">
        <v>201.50500000000002</v>
      </c>
      <c r="J28" s="358"/>
      <c r="L28" s="358"/>
      <c r="M28" s="359"/>
      <c r="N28" s="359"/>
      <c r="O28" s="359"/>
      <c r="R28" s="359"/>
      <c r="S28" s="359"/>
      <c r="U28" s="355"/>
      <c r="V28" s="355"/>
      <c r="W28" s="359"/>
      <c r="X28" s="359"/>
      <c r="Y28" s="355"/>
      <c r="Z28" s="355"/>
      <c r="AC28" s="358"/>
    </row>
    <row r="29" spans="1:29" ht="9.6" customHeight="1">
      <c r="A29" s="1280">
        <v>1977</v>
      </c>
      <c r="B29" s="852"/>
      <c r="C29" s="853">
        <v>3420.6529999999998</v>
      </c>
      <c r="D29" s="853">
        <v>16316.514809999997</v>
      </c>
      <c r="E29" s="853">
        <v>2158.181</v>
      </c>
      <c r="F29" s="853">
        <v>22660.9005</v>
      </c>
      <c r="G29" s="854">
        <v>327903</v>
      </c>
      <c r="H29" s="855">
        <v>20.9</v>
      </c>
      <c r="I29" s="855">
        <v>220.495</v>
      </c>
      <c r="J29" s="358"/>
      <c r="L29" s="358"/>
      <c r="M29" s="359"/>
      <c r="N29" s="359"/>
      <c r="O29" s="359"/>
      <c r="R29" s="359"/>
      <c r="S29" s="359"/>
      <c r="U29" s="355"/>
      <c r="V29" s="355"/>
      <c r="W29" s="359"/>
      <c r="X29" s="359"/>
      <c r="Y29" s="355"/>
      <c r="Z29" s="355"/>
      <c r="AC29" s="358"/>
    </row>
    <row r="30" spans="1:29" ht="9.6" customHeight="1">
      <c r="A30" s="1280">
        <v>1978</v>
      </c>
      <c r="B30" s="852"/>
      <c r="C30" s="853">
        <v>3576.2179999999998</v>
      </c>
      <c r="D30" s="853">
        <v>17058.559859999994</v>
      </c>
      <c r="E30" s="853">
        <v>2534.9520000000002</v>
      </c>
      <c r="F30" s="853">
        <v>26616.996000000003</v>
      </c>
      <c r="G30" s="854">
        <v>398080</v>
      </c>
      <c r="H30" s="855">
        <v>24.9</v>
      </c>
      <c r="I30" s="855">
        <v>262.69499999999999</v>
      </c>
      <c r="J30" s="358"/>
      <c r="L30" s="358"/>
      <c r="M30" s="359"/>
      <c r="N30" s="359"/>
      <c r="O30" s="359"/>
      <c r="R30" s="359"/>
      <c r="S30" s="359"/>
      <c r="U30" s="355"/>
      <c r="V30" s="355"/>
      <c r="W30" s="359"/>
      <c r="X30" s="359"/>
      <c r="Y30" s="355"/>
      <c r="Z30" s="355"/>
      <c r="AC30" s="358"/>
    </row>
    <row r="31" spans="1:29" ht="9.6" customHeight="1">
      <c r="A31" s="1280">
        <v>1979</v>
      </c>
      <c r="B31" s="852"/>
      <c r="C31" s="853">
        <v>3505.9450000000002</v>
      </c>
      <c r="D31" s="853">
        <v>16723.357649999998</v>
      </c>
      <c r="E31" s="853">
        <v>2940.1469999999999</v>
      </c>
      <c r="F31" s="853">
        <v>30871.543499999996</v>
      </c>
      <c r="G31" s="854">
        <v>472402</v>
      </c>
      <c r="H31" s="855">
        <v>22.2</v>
      </c>
      <c r="I31" s="855">
        <v>234.21</v>
      </c>
      <c r="J31" s="358"/>
      <c r="L31" s="358"/>
      <c r="M31" s="359"/>
      <c r="N31" s="359"/>
      <c r="O31" s="359"/>
      <c r="R31" s="359"/>
      <c r="S31" s="359"/>
      <c r="U31" s="355"/>
      <c r="V31" s="355"/>
      <c r="W31" s="359"/>
      <c r="X31" s="359"/>
      <c r="Y31" s="355"/>
      <c r="Z31" s="355"/>
      <c r="AC31" s="358"/>
    </row>
    <row r="32" spans="1:29" ht="9.6" customHeight="1">
      <c r="A32" s="1280">
        <v>1980</v>
      </c>
      <c r="B32" s="852"/>
      <c r="C32" s="853">
        <v>3630.1909999999998</v>
      </c>
      <c r="D32" s="853">
        <v>17316.011069999997</v>
      </c>
      <c r="E32" s="853">
        <v>3413.489</v>
      </c>
      <c r="F32" s="853">
        <v>35840.195999999996</v>
      </c>
      <c r="G32" s="854">
        <v>560875</v>
      </c>
      <c r="H32" s="855">
        <v>25.4</v>
      </c>
      <c r="I32" s="855">
        <v>267.97000000000003</v>
      </c>
      <c r="J32" s="358"/>
      <c r="L32" s="358"/>
      <c r="M32" s="359"/>
      <c r="N32" s="359"/>
      <c r="O32" s="359"/>
      <c r="R32" s="359"/>
      <c r="S32" s="359"/>
      <c r="U32" s="355"/>
      <c r="V32" s="355"/>
      <c r="W32" s="359"/>
      <c r="X32" s="359"/>
      <c r="Y32" s="355"/>
      <c r="Z32" s="355"/>
      <c r="AC32" s="358"/>
    </row>
    <row r="33" spans="1:29" ht="9.6" customHeight="1">
      <c r="A33" s="1280">
        <v>1981</v>
      </c>
      <c r="B33" s="852"/>
      <c r="C33" s="853">
        <v>3499.5169999999998</v>
      </c>
      <c r="D33" s="853">
        <v>16692.696089999998</v>
      </c>
      <c r="E33" s="853">
        <v>3621.5589999999997</v>
      </c>
      <c r="F33" s="853">
        <v>38026.369500000001</v>
      </c>
      <c r="G33" s="854">
        <v>758964</v>
      </c>
      <c r="H33" s="855">
        <v>27.06</v>
      </c>
      <c r="I33" s="855">
        <v>284.6712</v>
      </c>
      <c r="J33" s="358"/>
      <c r="L33" s="358"/>
      <c r="M33" s="359"/>
      <c r="N33" s="359"/>
      <c r="O33" s="359"/>
      <c r="R33" s="359"/>
      <c r="S33" s="359"/>
      <c r="U33" s="355"/>
      <c r="V33" s="355"/>
      <c r="W33" s="359"/>
      <c r="X33" s="359"/>
      <c r="Y33" s="355"/>
      <c r="Z33" s="355"/>
      <c r="AC33" s="358"/>
    </row>
    <row r="34" spans="1:29" ht="9.6" customHeight="1">
      <c r="A34" s="1280">
        <v>1982</v>
      </c>
      <c r="B34" s="852"/>
      <c r="C34" s="853">
        <v>3505.223</v>
      </c>
      <c r="D34" s="853">
        <v>16719.913709999997</v>
      </c>
      <c r="E34" s="853">
        <v>4190.8739999999998</v>
      </c>
      <c r="F34" s="853">
        <v>44004.176999999996</v>
      </c>
      <c r="G34" s="854">
        <v>829673</v>
      </c>
      <c r="H34" s="855">
        <v>28.3</v>
      </c>
      <c r="I34" s="855">
        <v>297.71600000000001</v>
      </c>
      <c r="J34" s="358"/>
      <c r="L34" s="358"/>
      <c r="M34" s="359"/>
      <c r="N34" s="359"/>
      <c r="O34" s="359"/>
      <c r="R34" s="359"/>
      <c r="S34" s="359"/>
      <c r="U34" s="355"/>
      <c r="V34" s="355"/>
      <c r="W34" s="359"/>
      <c r="X34" s="359"/>
      <c r="Y34" s="355"/>
      <c r="Z34" s="355"/>
      <c r="AC34" s="358"/>
    </row>
    <row r="35" spans="1:29" ht="9.6" customHeight="1">
      <c r="A35" s="1280">
        <v>1983</v>
      </c>
      <c r="B35" s="852"/>
      <c r="C35" s="853">
        <v>3431.7220000000002</v>
      </c>
      <c r="D35" s="853">
        <v>16369.31394</v>
      </c>
      <c r="E35" s="853">
        <v>4663.7160000000003</v>
      </c>
      <c r="F35" s="853">
        <v>48969.017999999996</v>
      </c>
      <c r="G35" s="854">
        <v>857475</v>
      </c>
      <c r="H35" s="855">
        <v>23.11</v>
      </c>
      <c r="I35" s="855">
        <v>243.1172</v>
      </c>
      <c r="J35" s="358"/>
      <c r="L35" s="358"/>
      <c r="M35" s="359"/>
      <c r="N35" s="359"/>
      <c r="O35" s="359"/>
      <c r="R35" s="359"/>
      <c r="S35" s="359"/>
      <c r="U35" s="355"/>
      <c r="V35" s="355"/>
      <c r="W35" s="359"/>
      <c r="X35" s="359"/>
      <c r="Y35" s="355"/>
      <c r="Z35" s="355"/>
      <c r="AC35" s="358"/>
    </row>
    <row r="36" spans="1:29" ht="9.6" customHeight="1">
      <c r="A36" s="1280">
        <v>1984</v>
      </c>
      <c r="B36" s="852"/>
      <c r="C36" s="853">
        <v>3421.81</v>
      </c>
      <c r="D36" s="853">
        <v>16322.033699999998</v>
      </c>
      <c r="E36" s="853">
        <v>4985.6059999999998</v>
      </c>
      <c r="F36" s="853">
        <v>52348.862999999998</v>
      </c>
      <c r="G36" s="854">
        <v>975391</v>
      </c>
      <c r="H36" s="855">
        <v>26.48</v>
      </c>
      <c r="I36" s="855">
        <v>279.36400000000003</v>
      </c>
      <c r="J36" s="358"/>
      <c r="L36" s="358"/>
      <c r="M36" s="359"/>
      <c r="N36" s="359"/>
      <c r="O36" s="359"/>
      <c r="R36" s="359"/>
      <c r="S36" s="359"/>
      <c r="U36" s="355"/>
      <c r="V36" s="355"/>
      <c r="W36" s="359"/>
      <c r="X36" s="359"/>
      <c r="Y36" s="355"/>
      <c r="Z36" s="355"/>
      <c r="AC36" s="358"/>
    </row>
    <row r="37" spans="1:29" ht="9.6" customHeight="1">
      <c r="A37" s="1281">
        <v>1985</v>
      </c>
      <c r="B37" s="856"/>
      <c r="C37" s="857">
        <v>3401.8220000000001</v>
      </c>
      <c r="D37" s="857">
        <v>16226.690939999999</v>
      </c>
      <c r="E37" s="857">
        <v>5167.1170000000002</v>
      </c>
      <c r="F37" s="857">
        <v>54254.728499999997</v>
      </c>
      <c r="G37" s="858">
        <v>1052604</v>
      </c>
      <c r="H37" s="859">
        <v>32.68</v>
      </c>
      <c r="I37" s="859">
        <v>344.774</v>
      </c>
      <c r="J37" s="358"/>
      <c r="L37" s="358"/>
      <c r="M37" s="359"/>
      <c r="N37" s="359"/>
      <c r="O37" s="359"/>
      <c r="R37" s="359"/>
      <c r="S37" s="359"/>
      <c r="U37" s="355"/>
      <c r="V37" s="355"/>
      <c r="W37" s="359"/>
      <c r="X37" s="359"/>
      <c r="Y37" s="355"/>
      <c r="Z37" s="355"/>
      <c r="AC37" s="358"/>
    </row>
    <row r="38" spans="1:29" ht="9.6" customHeight="1">
      <c r="A38" s="1279">
        <v>1986</v>
      </c>
      <c r="B38" s="848"/>
      <c r="C38" s="849">
        <v>3181.0830000000001</v>
      </c>
      <c r="D38" s="849">
        <v>15173.765909999998</v>
      </c>
      <c r="E38" s="849">
        <v>5569.1239999999998</v>
      </c>
      <c r="F38" s="849">
        <v>58475.801999999996</v>
      </c>
      <c r="G38" s="850">
        <v>1249146</v>
      </c>
      <c r="H38" s="851">
        <v>24.73995</v>
      </c>
      <c r="I38" s="851">
        <v>261.00647250000003</v>
      </c>
      <c r="J38" s="358"/>
      <c r="L38" s="358"/>
      <c r="M38" s="359"/>
      <c r="N38" s="359"/>
      <c r="O38" s="359"/>
      <c r="R38" s="359"/>
      <c r="S38" s="359"/>
      <c r="U38" s="355"/>
      <c r="V38" s="355"/>
      <c r="W38" s="359"/>
      <c r="X38" s="359"/>
      <c r="Y38" s="355"/>
      <c r="Z38" s="355"/>
      <c r="AC38" s="358"/>
    </row>
    <row r="39" spans="1:29" ht="9.6" customHeight="1">
      <c r="A39" s="1280">
        <v>1987</v>
      </c>
      <c r="B39" s="852"/>
      <c r="C39" s="853">
        <v>2973.1909999999998</v>
      </c>
      <c r="D39" s="853">
        <v>14182.121069999997</v>
      </c>
      <c r="E39" s="853">
        <v>6010.2619999999997</v>
      </c>
      <c r="F39" s="853">
        <v>63107.750999999997</v>
      </c>
      <c r="G39" s="854">
        <v>1259133</v>
      </c>
      <c r="H39" s="855">
        <v>29.704000000000001</v>
      </c>
      <c r="I39" s="855">
        <v>313.37720000000002</v>
      </c>
      <c r="J39" s="358"/>
      <c r="L39" s="358"/>
      <c r="M39" s="359"/>
      <c r="N39" s="359"/>
      <c r="O39" s="359"/>
      <c r="R39" s="359"/>
      <c r="S39" s="359"/>
      <c r="U39" s="355"/>
      <c r="V39" s="355"/>
      <c r="W39" s="359"/>
      <c r="X39" s="359"/>
      <c r="Y39" s="355"/>
      <c r="Z39" s="355"/>
      <c r="AC39" s="358"/>
    </row>
    <row r="40" spans="1:29" ht="9.6" customHeight="1">
      <c r="A40" s="1280">
        <v>1988</v>
      </c>
      <c r="B40" s="852"/>
      <c r="C40" s="853">
        <v>2518.643</v>
      </c>
      <c r="D40" s="853">
        <v>12013.927109999999</v>
      </c>
      <c r="E40" s="853">
        <v>6192.8250000000007</v>
      </c>
      <c r="F40" s="853">
        <v>65024.662500000006</v>
      </c>
      <c r="G40" s="854">
        <v>1330907</v>
      </c>
      <c r="H40" s="855">
        <v>24.391999999999999</v>
      </c>
      <c r="I40" s="855">
        <v>257.3356</v>
      </c>
      <c r="J40" s="358"/>
      <c r="L40" s="358"/>
      <c r="M40" s="359"/>
      <c r="N40" s="359"/>
      <c r="O40" s="359"/>
      <c r="R40" s="359"/>
      <c r="S40" s="359"/>
      <c r="U40" s="355"/>
      <c r="V40" s="355"/>
      <c r="W40" s="359"/>
      <c r="X40" s="359"/>
      <c r="Y40" s="355"/>
      <c r="Z40" s="355"/>
      <c r="AC40" s="358"/>
    </row>
    <row r="41" spans="1:29" ht="9.6" customHeight="1">
      <c r="A41" s="1280">
        <v>1989</v>
      </c>
      <c r="B41" s="852"/>
      <c r="C41" s="853">
        <v>2185.8649999999998</v>
      </c>
      <c r="D41" s="853">
        <v>10426.576049999998</v>
      </c>
      <c r="E41" s="853">
        <v>6813.5570000000007</v>
      </c>
      <c r="F41" s="853">
        <v>71542.348499999993</v>
      </c>
      <c r="G41" s="854">
        <v>1349258</v>
      </c>
      <c r="H41" s="855">
        <v>30.285</v>
      </c>
      <c r="I41" s="855">
        <v>319.50675000000001</v>
      </c>
      <c r="J41" s="358"/>
      <c r="L41" s="358"/>
      <c r="M41" s="359"/>
      <c r="N41" s="359"/>
      <c r="O41" s="359"/>
      <c r="R41" s="359"/>
      <c r="S41" s="359"/>
      <c r="U41" s="355"/>
      <c r="V41" s="355"/>
      <c r="W41" s="359"/>
      <c r="X41" s="359"/>
      <c r="Y41" s="355"/>
      <c r="Z41" s="355"/>
      <c r="AC41" s="358"/>
    </row>
    <row r="42" spans="1:29" ht="9.6" customHeight="1">
      <c r="A42" s="1280">
        <v>1990</v>
      </c>
      <c r="B42" s="852"/>
      <c r="C42" s="853">
        <v>1909.588</v>
      </c>
      <c r="D42" s="853">
        <v>9108.7347599999994</v>
      </c>
      <c r="E42" s="853">
        <v>7138.4669999999996</v>
      </c>
      <c r="F42" s="853">
        <v>74953.9035</v>
      </c>
      <c r="G42" s="854">
        <v>1661824</v>
      </c>
      <c r="H42" s="855">
        <v>30.073780000000003</v>
      </c>
      <c r="I42" s="855">
        <v>317.27837900000003</v>
      </c>
      <c r="J42" s="358"/>
      <c r="L42" s="358"/>
      <c r="M42" s="359"/>
      <c r="N42" s="359"/>
      <c r="O42" s="359"/>
      <c r="R42" s="359"/>
      <c r="S42" s="359"/>
      <c r="U42" s="355"/>
      <c r="V42" s="355"/>
      <c r="W42" s="359"/>
      <c r="X42" s="359"/>
      <c r="Y42" s="355"/>
      <c r="Z42" s="355"/>
      <c r="AC42" s="358"/>
    </row>
    <row r="43" spans="1:29" ht="9.6" customHeight="1">
      <c r="A43" s="1280">
        <v>1991</v>
      </c>
      <c r="B43" s="852"/>
      <c r="C43" s="853">
        <v>1866.3689999999999</v>
      </c>
      <c r="D43" s="853">
        <v>8902.5801300000003</v>
      </c>
      <c r="E43" s="853">
        <v>7079.9310000000014</v>
      </c>
      <c r="F43" s="853">
        <v>74339.275500000003</v>
      </c>
      <c r="G43" s="854">
        <v>1761240</v>
      </c>
      <c r="H43" s="855">
        <v>31.4864</v>
      </c>
      <c r="I43" s="855">
        <v>332.18152000000003</v>
      </c>
      <c r="J43" s="358"/>
      <c r="L43" s="358"/>
      <c r="M43" s="359"/>
      <c r="N43" s="359"/>
      <c r="O43" s="359"/>
      <c r="R43" s="359"/>
      <c r="S43" s="359"/>
      <c r="U43" s="355"/>
      <c r="V43" s="355"/>
      <c r="W43" s="359"/>
      <c r="X43" s="359"/>
      <c r="Y43" s="355"/>
      <c r="Z43" s="355"/>
      <c r="AC43" s="358"/>
    </row>
    <row r="44" spans="1:29" ht="9.6" customHeight="1">
      <c r="A44" s="1280">
        <v>1992</v>
      </c>
      <c r="B44" s="852"/>
      <c r="C44" s="853">
        <v>1551.8409999999999</v>
      </c>
      <c r="D44" s="853">
        <v>7402.2815699999992</v>
      </c>
      <c r="E44" s="853">
        <v>6809.9459999999999</v>
      </c>
      <c r="F44" s="853">
        <v>71504.43299999999</v>
      </c>
      <c r="G44" s="854">
        <v>1820752</v>
      </c>
      <c r="H44" s="855">
        <v>29.11</v>
      </c>
      <c r="I44" s="855">
        <v>307.1105</v>
      </c>
      <c r="J44" s="358"/>
      <c r="L44" s="358"/>
      <c r="M44" s="359"/>
      <c r="N44" s="359"/>
      <c r="O44" s="359"/>
      <c r="R44" s="359"/>
      <c r="S44" s="359"/>
      <c r="U44" s="355"/>
      <c r="V44" s="355"/>
      <c r="W44" s="359"/>
      <c r="X44" s="359"/>
      <c r="Y44" s="355"/>
      <c r="Z44" s="355"/>
      <c r="AC44" s="358"/>
    </row>
    <row r="45" spans="1:29" ht="9.6" customHeight="1">
      <c r="A45" s="1280">
        <v>1993</v>
      </c>
      <c r="B45" s="852"/>
      <c r="C45" s="853">
        <v>1450.7449999999999</v>
      </c>
      <c r="D45" s="853">
        <v>6920.0536499999989</v>
      </c>
      <c r="E45" s="853">
        <v>7064.0550000000003</v>
      </c>
      <c r="F45" s="853">
        <v>74172.577499999985</v>
      </c>
      <c r="G45" s="854">
        <v>1848471</v>
      </c>
      <c r="H45" s="855">
        <v>42.55</v>
      </c>
      <c r="I45" s="855">
        <v>448.90249999999997</v>
      </c>
      <c r="J45" s="358"/>
      <c r="L45" s="358"/>
      <c r="M45" s="359"/>
      <c r="N45" s="359"/>
      <c r="O45" s="359"/>
      <c r="R45" s="359"/>
      <c r="S45" s="359"/>
      <c r="U45" s="355"/>
      <c r="V45" s="355"/>
      <c r="W45" s="359"/>
      <c r="X45" s="359"/>
      <c r="Y45" s="355"/>
      <c r="Z45" s="355"/>
      <c r="AC45" s="358"/>
    </row>
    <row r="46" spans="1:29" ht="9.6" customHeight="1">
      <c r="A46" s="1280">
        <v>1994</v>
      </c>
      <c r="B46" s="852"/>
      <c r="C46" s="853">
        <v>1136.086</v>
      </c>
      <c r="D46" s="853">
        <v>5419.13022</v>
      </c>
      <c r="E46" s="853">
        <v>7058.7580000000007</v>
      </c>
      <c r="F46" s="853">
        <v>74116.959000000017</v>
      </c>
      <c r="G46" s="854">
        <v>1918896</v>
      </c>
      <c r="H46" s="855">
        <v>42.1</v>
      </c>
      <c r="I46" s="855">
        <v>444.15500000000003</v>
      </c>
      <c r="J46" s="358"/>
      <c r="L46" s="358"/>
      <c r="M46" s="359"/>
      <c r="N46" s="359"/>
      <c r="O46" s="359"/>
      <c r="R46" s="359"/>
      <c r="S46" s="359"/>
      <c r="U46" s="355"/>
      <c r="V46" s="355"/>
      <c r="W46" s="359"/>
      <c r="X46" s="359"/>
      <c r="Y46" s="355"/>
      <c r="Z46" s="355"/>
      <c r="AC46" s="358"/>
    </row>
    <row r="47" spans="1:29" ht="9.6" customHeight="1">
      <c r="A47" s="1281">
        <v>1995</v>
      </c>
      <c r="B47" s="856"/>
      <c r="C47" s="857">
        <v>791</v>
      </c>
      <c r="D47" s="857">
        <v>3773.0699999999997</v>
      </c>
      <c r="E47" s="857">
        <v>8074.5</v>
      </c>
      <c r="F47" s="857">
        <v>84782.3</v>
      </c>
      <c r="G47" s="858">
        <v>2103695</v>
      </c>
      <c r="H47" s="859">
        <v>43.93</v>
      </c>
      <c r="I47" s="859">
        <v>463.14500000000004</v>
      </c>
      <c r="J47" s="358"/>
      <c r="L47" s="358"/>
      <c r="M47" s="359"/>
      <c r="N47" s="359"/>
      <c r="O47" s="359"/>
      <c r="R47" s="359"/>
      <c r="S47" s="359"/>
      <c r="U47" s="355"/>
      <c r="V47" s="355"/>
      <c r="W47" s="359"/>
      <c r="X47" s="359"/>
      <c r="Y47" s="355"/>
      <c r="Z47" s="355"/>
      <c r="AC47" s="358"/>
    </row>
    <row r="48" spans="1:29" ht="9.6" customHeight="1">
      <c r="A48" s="1279">
        <v>1996</v>
      </c>
      <c r="B48" s="848" t="s">
        <v>360</v>
      </c>
      <c r="C48" s="849">
        <v>296.3</v>
      </c>
      <c r="D48" s="849">
        <v>1413.3509999999999</v>
      </c>
      <c r="E48" s="849">
        <v>9306.4</v>
      </c>
      <c r="F48" s="849">
        <v>97714.4</v>
      </c>
      <c r="G48" s="850">
        <v>2276683</v>
      </c>
      <c r="H48" s="851">
        <v>58.46</v>
      </c>
      <c r="I48" s="851">
        <v>617.33760000000007</v>
      </c>
      <c r="J48" s="358"/>
      <c r="L48" s="358"/>
      <c r="M48" s="359"/>
      <c r="N48" s="359"/>
      <c r="O48" s="359"/>
      <c r="R48" s="359"/>
      <c r="S48" s="359"/>
      <c r="U48" s="355"/>
      <c r="V48" s="355"/>
      <c r="W48" s="359"/>
      <c r="X48" s="359"/>
      <c r="Y48" s="355"/>
      <c r="Z48" s="355"/>
      <c r="AC48" s="358"/>
    </row>
    <row r="49" spans="1:29" ht="9.6" customHeight="1">
      <c r="A49" s="1280">
        <v>1997</v>
      </c>
      <c r="B49" s="852"/>
      <c r="C49" s="853"/>
      <c r="D49" s="853"/>
      <c r="E49" s="853">
        <v>9441</v>
      </c>
      <c r="F49" s="853">
        <v>99131.4</v>
      </c>
      <c r="G49" s="854">
        <v>2376002</v>
      </c>
      <c r="H49" s="855">
        <v>59.26</v>
      </c>
      <c r="I49" s="855">
        <v>622.23564918970442</v>
      </c>
      <c r="J49" s="358"/>
      <c r="L49" s="358"/>
      <c r="M49" s="359"/>
      <c r="N49" s="359"/>
      <c r="O49" s="359"/>
      <c r="R49" s="359"/>
      <c r="S49" s="359"/>
      <c r="U49" s="355"/>
      <c r="V49" s="355"/>
      <c r="W49" s="359"/>
      <c r="X49" s="359"/>
      <c r="Y49" s="355"/>
      <c r="Z49" s="355"/>
      <c r="AC49" s="358"/>
    </row>
    <row r="50" spans="1:29" ht="9.6" customHeight="1">
      <c r="A50" s="1280">
        <v>1998</v>
      </c>
      <c r="B50" s="852"/>
      <c r="C50" s="853"/>
      <c r="D50" s="853"/>
      <c r="E50" s="853">
        <v>9389.5999999999985</v>
      </c>
      <c r="F50" s="853">
        <v>98590.799999999886</v>
      </c>
      <c r="G50" s="854">
        <v>2469587</v>
      </c>
      <c r="H50" s="855">
        <v>57.08</v>
      </c>
      <c r="I50" s="855">
        <v>599.33999999999924</v>
      </c>
      <c r="J50" s="358"/>
      <c r="L50" s="358"/>
      <c r="M50" s="359"/>
      <c r="N50" s="359"/>
      <c r="O50" s="359"/>
      <c r="R50" s="359"/>
      <c r="S50" s="359"/>
      <c r="U50" s="355"/>
      <c r="V50" s="355"/>
      <c r="W50" s="359"/>
      <c r="X50" s="359"/>
      <c r="Y50" s="355"/>
      <c r="Z50" s="355"/>
      <c r="AC50" s="358"/>
    </row>
    <row r="51" spans="1:29" ht="9.6" customHeight="1">
      <c r="A51" s="1280">
        <v>1999</v>
      </c>
      <c r="B51" s="852"/>
      <c r="C51" s="853"/>
      <c r="D51" s="853"/>
      <c r="E51" s="853">
        <v>9426.9</v>
      </c>
      <c r="F51" s="853">
        <v>98982.3</v>
      </c>
      <c r="G51" s="854">
        <v>2531808</v>
      </c>
      <c r="H51" s="855">
        <v>56.131</v>
      </c>
      <c r="I51" s="855">
        <v>589.37460684848679</v>
      </c>
      <c r="J51" s="358"/>
      <c r="L51" s="358"/>
      <c r="M51" s="359"/>
      <c r="N51" s="359"/>
      <c r="O51" s="359"/>
      <c r="R51" s="359"/>
      <c r="S51" s="359"/>
      <c r="U51" s="355"/>
      <c r="V51" s="355"/>
      <c r="W51" s="359"/>
      <c r="X51" s="359"/>
      <c r="Y51" s="355"/>
      <c r="Z51" s="355"/>
      <c r="AC51" s="358"/>
    </row>
    <row r="52" spans="1:29" ht="9.6" customHeight="1">
      <c r="A52" s="1280">
        <v>2000</v>
      </c>
      <c r="B52" s="852"/>
      <c r="C52" s="853"/>
      <c r="D52" s="853"/>
      <c r="E52" s="853">
        <v>9147.9000000000015</v>
      </c>
      <c r="F52" s="853">
        <v>96052.9</v>
      </c>
      <c r="G52" s="854">
        <v>2601210</v>
      </c>
      <c r="H52" s="855">
        <v>59.042999999999999</v>
      </c>
      <c r="I52" s="855">
        <v>619.95117728659034</v>
      </c>
      <c r="J52" s="358"/>
      <c r="L52" s="358"/>
      <c r="M52" s="359"/>
      <c r="N52" s="359"/>
      <c r="AC52" s="358"/>
    </row>
    <row r="53" spans="1:29" ht="9.6" customHeight="1">
      <c r="A53" s="1280">
        <v>2001</v>
      </c>
      <c r="B53" s="852"/>
      <c r="C53" s="853"/>
      <c r="D53" s="853"/>
      <c r="E53" s="853">
        <v>9772.6</v>
      </c>
      <c r="F53" s="853">
        <v>102611.70000000001</v>
      </c>
      <c r="G53" s="854">
        <v>2654204</v>
      </c>
      <c r="H53" s="855">
        <v>62.360999999999997</v>
      </c>
      <c r="I53" s="855">
        <v>654.78667127478866</v>
      </c>
      <c r="J53" s="358"/>
      <c r="L53" s="358"/>
      <c r="M53" s="359"/>
      <c r="N53" s="359"/>
      <c r="AC53" s="358"/>
    </row>
    <row r="54" spans="1:29" ht="9.6" customHeight="1">
      <c r="A54" s="1280">
        <v>2002</v>
      </c>
      <c r="B54" s="852"/>
      <c r="C54" s="853"/>
      <c r="D54" s="853"/>
      <c r="E54" s="853">
        <v>9542.1</v>
      </c>
      <c r="F54" s="853">
        <v>100193.2</v>
      </c>
      <c r="G54" s="854">
        <v>2692523</v>
      </c>
      <c r="H54" s="855">
        <v>62.313000000000002</v>
      </c>
      <c r="I54" s="855">
        <v>654.29400987204065</v>
      </c>
      <c r="J54" s="358"/>
      <c r="L54" s="358"/>
      <c r="M54" s="359"/>
      <c r="N54" s="359"/>
      <c r="AC54" s="358"/>
    </row>
    <row r="55" spans="1:29" ht="9.6" customHeight="1">
      <c r="A55" s="1280">
        <v>2003</v>
      </c>
      <c r="B55" s="852"/>
      <c r="C55" s="853"/>
      <c r="D55" s="853"/>
      <c r="E55" s="853">
        <v>9739.2999999999993</v>
      </c>
      <c r="F55" s="853">
        <v>102600.1</v>
      </c>
      <c r="G55" s="854">
        <v>2737730</v>
      </c>
      <c r="H55" s="855">
        <v>63.356000000000002</v>
      </c>
      <c r="I55" s="855">
        <v>667.43317647058836</v>
      </c>
      <c r="J55" s="358"/>
      <c r="L55" s="358"/>
      <c r="M55" s="359"/>
      <c r="N55" s="359"/>
      <c r="AC55" s="358"/>
    </row>
    <row r="56" spans="1:29" ht="9.6" customHeight="1">
      <c r="A56" s="1280">
        <v>2004</v>
      </c>
      <c r="B56" s="852"/>
      <c r="C56" s="853"/>
      <c r="D56" s="853"/>
      <c r="E56" s="853">
        <v>9692.2999999999993</v>
      </c>
      <c r="F56" s="853">
        <v>102236.6</v>
      </c>
      <c r="G56" s="854">
        <v>2771690</v>
      </c>
      <c r="H56" s="855">
        <v>61.67</v>
      </c>
      <c r="I56" s="855">
        <v>650.5092828327638</v>
      </c>
      <c r="J56" s="358"/>
      <c r="L56" s="358"/>
      <c r="M56" s="359"/>
      <c r="N56" s="359"/>
      <c r="AC56" s="358"/>
    </row>
    <row r="57" spans="1:29" ht="9.6" customHeight="1">
      <c r="A57" s="1281">
        <v>2005</v>
      </c>
      <c r="B57" s="856"/>
      <c r="C57" s="857"/>
      <c r="D57" s="857"/>
      <c r="E57" s="857">
        <v>9562.7999999999993</v>
      </c>
      <c r="F57" s="857">
        <v>100829.59999999999</v>
      </c>
      <c r="G57" s="858">
        <v>2805705</v>
      </c>
      <c r="H57" s="859">
        <v>56.896000000000001</v>
      </c>
      <c r="I57" s="859">
        <v>599.9080731166606</v>
      </c>
      <c r="J57" s="358"/>
      <c r="L57" s="358"/>
      <c r="M57" s="359"/>
      <c r="N57" s="359"/>
      <c r="AC57" s="358"/>
    </row>
    <row r="58" spans="1:29" ht="9.6" customHeight="1">
      <c r="A58" s="1279">
        <v>2006</v>
      </c>
      <c r="B58" s="848"/>
      <c r="C58" s="849"/>
      <c r="D58" s="849"/>
      <c r="E58" s="849">
        <v>9269.4</v>
      </c>
      <c r="F58" s="849">
        <v>97805.9</v>
      </c>
      <c r="G58" s="850">
        <v>2823102</v>
      </c>
      <c r="H58" s="851">
        <v>67.638999999999996</v>
      </c>
      <c r="I58" s="851">
        <v>713.3</v>
      </c>
      <c r="J58" s="358"/>
      <c r="L58" s="358"/>
      <c r="M58" s="359"/>
      <c r="N58" s="359"/>
      <c r="AC58" s="358"/>
    </row>
    <row r="59" spans="1:29" ht="9.6" customHeight="1">
      <c r="A59" s="1280">
        <v>2007</v>
      </c>
      <c r="B59" s="852"/>
      <c r="C59" s="853"/>
      <c r="D59" s="853"/>
      <c r="E59" s="853">
        <v>8652.6</v>
      </c>
      <c r="F59" s="853">
        <v>91290.2</v>
      </c>
      <c r="G59" s="854">
        <v>2845429</v>
      </c>
      <c r="H59" s="855">
        <v>49.9</v>
      </c>
      <c r="I59" s="855">
        <v>526.5</v>
      </c>
      <c r="J59" s="358"/>
      <c r="L59" s="358"/>
      <c r="M59" s="359"/>
      <c r="N59" s="359"/>
      <c r="AC59" s="358"/>
    </row>
    <row r="60" spans="1:29" ht="9.6" customHeight="1">
      <c r="A60" s="1280">
        <v>2008</v>
      </c>
      <c r="B60" s="852"/>
      <c r="C60" s="853"/>
      <c r="D60" s="853"/>
      <c r="E60" s="853">
        <v>8685.2000000000007</v>
      </c>
      <c r="F60" s="853">
        <v>91673.099999999991</v>
      </c>
      <c r="G60" s="854">
        <v>2864576</v>
      </c>
      <c r="H60" s="855">
        <v>50.8</v>
      </c>
      <c r="I60" s="855">
        <v>536.19876111085523</v>
      </c>
      <c r="J60" s="358"/>
      <c r="L60" s="358"/>
      <c r="M60" s="359"/>
      <c r="N60" s="359"/>
      <c r="AC60" s="358"/>
    </row>
    <row r="61" spans="1:29" ht="9.6" customHeight="1">
      <c r="A61" s="1280">
        <v>2009</v>
      </c>
      <c r="B61" s="852"/>
      <c r="C61" s="853"/>
      <c r="D61" s="853"/>
      <c r="E61" s="853">
        <v>8161.2999999999993</v>
      </c>
      <c r="F61" s="853">
        <v>86216.2</v>
      </c>
      <c r="G61" s="854">
        <v>2871547</v>
      </c>
      <c r="H61" s="855">
        <v>57.2</v>
      </c>
      <c r="I61" s="855">
        <v>604.26238957028909</v>
      </c>
      <c r="J61" s="358"/>
      <c r="L61" s="358"/>
      <c r="M61" s="359"/>
      <c r="N61" s="359"/>
      <c r="AC61" s="358"/>
    </row>
    <row r="62" spans="1:29" ht="9.6" customHeight="1">
      <c r="A62" s="1280">
        <v>2010</v>
      </c>
      <c r="B62" s="852"/>
      <c r="C62" s="853"/>
      <c r="D62" s="853"/>
      <c r="E62" s="853">
        <v>8979.1999999999989</v>
      </c>
      <c r="F62" s="853">
        <v>95138.400000000009</v>
      </c>
      <c r="G62" s="854">
        <v>2870634</v>
      </c>
      <c r="H62" s="855">
        <v>57.3</v>
      </c>
      <c r="I62" s="855">
        <v>607.11759622238048</v>
      </c>
      <c r="J62" s="358"/>
      <c r="L62" s="358"/>
      <c r="M62" s="359"/>
      <c r="N62" s="359"/>
      <c r="AC62" s="358"/>
    </row>
    <row r="63" spans="1:29" ht="9.6" customHeight="1">
      <c r="A63" s="1280">
        <v>2011</v>
      </c>
      <c r="B63" s="852"/>
      <c r="C63" s="853"/>
      <c r="D63" s="853"/>
      <c r="E63" s="853">
        <v>8085.8</v>
      </c>
      <c r="F63" s="853">
        <v>85645.6</v>
      </c>
      <c r="G63" s="854">
        <v>2869023</v>
      </c>
      <c r="H63" s="855">
        <v>52.8</v>
      </c>
      <c r="I63" s="855">
        <v>559.29421671826628</v>
      </c>
      <c r="J63" s="358"/>
      <c r="L63" s="358"/>
      <c r="M63" s="359"/>
      <c r="N63" s="359"/>
      <c r="AC63" s="358"/>
    </row>
    <row r="64" spans="1:29" ht="9.6" customHeight="1">
      <c r="A64" s="1280">
        <v>2012</v>
      </c>
      <c r="B64" s="852"/>
      <c r="C64" s="853"/>
      <c r="D64" s="853"/>
      <c r="E64" s="853">
        <v>8158.2250050503235</v>
      </c>
      <c r="F64" s="853">
        <v>86325.782351578484</v>
      </c>
      <c r="G64" s="854">
        <v>2868083</v>
      </c>
      <c r="H64" s="855">
        <v>61.6</v>
      </c>
      <c r="I64" s="855">
        <v>651.5</v>
      </c>
      <c r="J64" s="358"/>
      <c r="L64" s="358"/>
      <c r="M64" s="359"/>
      <c r="N64" s="359"/>
      <c r="AC64" s="358"/>
    </row>
    <row r="65" spans="1:29" ht="9.6" customHeight="1">
      <c r="A65" s="1280">
        <v>2013</v>
      </c>
      <c r="B65" s="852"/>
      <c r="C65" s="853"/>
      <c r="D65" s="853"/>
      <c r="E65" s="853">
        <v>8277.0944147694499</v>
      </c>
      <c r="F65" s="853">
        <v>87968.597795719543</v>
      </c>
      <c r="G65" s="854">
        <v>2860345</v>
      </c>
      <c r="H65" s="855">
        <v>47.333075975303558</v>
      </c>
      <c r="I65" s="855">
        <v>500.97320100000002</v>
      </c>
      <c r="J65" s="358"/>
      <c r="L65" s="358"/>
      <c r="M65" s="359"/>
      <c r="N65" s="359"/>
      <c r="AC65" s="358"/>
    </row>
    <row r="66" spans="1:29" ht="9.6" customHeight="1">
      <c r="A66" s="1280">
        <v>2014</v>
      </c>
      <c r="B66" s="852"/>
      <c r="C66" s="853"/>
      <c r="D66" s="853"/>
      <c r="E66" s="853">
        <v>7280.4197495994158</v>
      </c>
      <c r="F66" s="853">
        <v>77409.119574989803</v>
      </c>
      <c r="G66" s="854">
        <v>2849162</v>
      </c>
      <c r="H66" s="855">
        <v>44.959295144984566</v>
      </c>
      <c r="I66" s="855">
        <v>478.87262393100002</v>
      </c>
      <c r="J66" s="358"/>
      <c r="L66" s="358"/>
      <c r="M66" s="359"/>
      <c r="N66" s="359"/>
      <c r="AC66" s="358"/>
    </row>
    <row r="67" spans="1:29" ht="9.6" customHeight="1">
      <c r="A67" s="1281">
        <v>2015</v>
      </c>
      <c r="B67" s="856"/>
      <c r="C67" s="857"/>
      <c r="D67" s="857"/>
      <c r="E67" s="857">
        <v>7607.5646329449373</v>
      </c>
      <c r="F67" s="857">
        <v>81067.901423777148</v>
      </c>
      <c r="G67" s="858">
        <v>2844334</v>
      </c>
      <c r="H67" s="859">
        <v>42.621557004484409</v>
      </c>
      <c r="I67" s="859">
        <v>453.14177378571429</v>
      </c>
      <c r="J67" s="358"/>
      <c r="L67" s="358"/>
      <c r="M67" s="359"/>
      <c r="N67" s="359"/>
      <c r="AC67" s="358"/>
    </row>
    <row r="68" spans="1:29" ht="9.6" customHeight="1">
      <c r="A68" s="1279">
        <v>2016</v>
      </c>
      <c r="B68" s="848"/>
      <c r="C68" s="849"/>
      <c r="D68" s="849"/>
      <c r="E68" s="849">
        <v>8255.1342335338559</v>
      </c>
      <c r="F68" s="849">
        <v>88243.167217199996</v>
      </c>
      <c r="G68" s="850">
        <v>2840473</v>
      </c>
      <c r="H68" s="851">
        <v>49.288893022251862</v>
      </c>
      <c r="I68" s="851">
        <v>525.63792570967735</v>
      </c>
      <c r="J68" s="358"/>
      <c r="L68" s="358"/>
      <c r="M68" s="359"/>
      <c r="N68" s="359"/>
      <c r="AC68" s="358"/>
    </row>
    <row r="69" spans="1:29" ht="9.6" customHeight="1">
      <c r="A69" s="1280">
        <v>2017</v>
      </c>
      <c r="B69" s="852"/>
      <c r="C69" s="853"/>
      <c r="D69" s="853"/>
      <c r="E69" s="853">
        <v>8527.4827534189189</v>
      </c>
      <c r="F69" s="853">
        <v>90996.221726979784</v>
      </c>
      <c r="G69" s="854">
        <v>2844257</v>
      </c>
      <c r="H69" s="855">
        <v>54.886108595098101</v>
      </c>
      <c r="I69" s="855">
        <v>585.93818417870966</v>
      </c>
      <c r="J69" s="358"/>
      <c r="L69" s="358"/>
      <c r="M69" s="359"/>
      <c r="N69" s="359"/>
      <c r="AC69" s="358"/>
    </row>
    <row r="70" spans="1:29" ht="9.6" customHeight="1">
      <c r="A70" s="1280">
        <v>2018</v>
      </c>
      <c r="B70" s="852"/>
      <c r="C70" s="853"/>
      <c r="D70" s="853"/>
      <c r="E70" s="853">
        <v>8182.7561269882699</v>
      </c>
      <c r="F70" s="853">
        <v>87306.411272440775</v>
      </c>
      <c r="G70" s="854">
        <v>2840619</v>
      </c>
      <c r="H70" s="855">
        <v>55.898593761343584</v>
      </c>
      <c r="I70" s="855">
        <v>596.21835162664274</v>
      </c>
      <c r="J70" s="358"/>
      <c r="L70" s="358"/>
      <c r="M70" s="359"/>
      <c r="N70" s="359"/>
      <c r="AC70" s="358"/>
    </row>
    <row r="71" spans="1:29" ht="9.6" customHeight="1">
      <c r="A71" s="1280">
        <v>2019</v>
      </c>
      <c r="B71" s="852"/>
      <c r="C71" s="853"/>
      <c r="D71" s="853"/>
      <c r="E71" s="853">
        <v>8564.6294736091877</v>
      </c>
      <c r="F71" s="853">
        <v>91397.633739198907</v>
      </c>
      <c r="G71" s="854">
        <v>2834509</v>
      </c>
      <c r="H71" s="855">
        <v>50.803541216034226</v>
      </c>
      <c r="I71" s="855">
        <v>543.10956524003211</v>
      </c>
      <c r="J71" s="358"/>
      <c r="L71" s="358"/>
      <c r="M71" s="359"/>
      <c r="N71" s="359"/>
      <c r="AC71" s="358"/>
    </row>
    <row r="72" spans="1:29" ht="9.6" customHeight="1">
      <c r="A72" s="1280">
        <v>2020</v>
      </c>
      <c r="B72" s="852"/>
      <c r="C72" s="853"/>
      <c r="D72" s="853"/>
      <c r="E72" s="853">
        <v>8694.2191732210795</v>
      </c>
      <c r="F72" s="853">
        <v>92894.431352013358</v>
      </c>
      <c r="G72" s="854">
        <v>2829132</v>
      </c>
      <c r="H72" s="855">
        <v>47.306818891744392</v>
      </c>
      <c r="I72" s="855">
        <v>505.62823346823734</v>
      </c>
      <c r="J72" s="358"/>
      <c r="L72" s="358"/>
      <c r="M72" s="359"/>
      <c r="N72" s="359"/>
      <c r="AC72" s="358"/>
    </row>
    <row r="73" spans="1:29" ht="9.6" customHeight="1">
      <c r="A73" s="1280">
        <v>2021</v>
      </c>
      <c r="B73" s="852"/>
      <c r="C73" s="853"/>
      <c r="D73" s="853"/>
      <c r="E73" s="853">
        <v>9433.7342458022922</v>
      </c>
      <c r="F73" s="853">
        <v>100737.47696364907</v>
      </c>
      <c r="G73" s="854">
        <v>2820013</v>
      </c>
      <c r="H73" s="855">
        <v>55.065441922179161</v>
      </c>
      <c r="I73" s="855">
        <v>588.37675065014275</v>
      </c>
      <c r="J73" s="358"/>
      <c r="L73" s="358"/>
      <c r="M73" s="359"/>
      <c r="N73" s="359"/>
      <c r="AC73" s="358"/>
    </row>
    <row r="74" spans="1:29" ht="9.6" customHeight="1">
      <c r="A74" s="1280">
        <v>2022</v>
      </c>
      <c r="B74" s="852"/>
      <c r="C74" s="853"/>
      <c r="D74" s="853"/>
      <c r="E74" s="853">
        <v>7543.7622835692937</v>
      </c>
      <c r="F74" s="853">
        <v>81546.698312837005</v>
      </c>
      <c r="G74" s="854">
        <v>2781284</v>
      </c>
      <c r="H74" s="855">
        <v>44.045334403713248</v>
      </c>
      <c r="I74" s="855">
        <v>470.5378870240645</v>
      </c>
      <c r="J74" s="358"/>
      <c r="L74" s="358"/>
      <c r="M74" s="359"/>
      <c r="N74" s="359"/>
      <c r="AC74" s="358"/>
    </row>
    <row r="75" spans="1:29" ht="9.6" customHeight="1">
      <c r="A75" s="1280">
        <v>2023</v>
      </c>
      <c r="B75" s="852"/>
      <c r="C75" s="853"/>
      <c r="D75" s="853"/>
      <c r="E75" s="853">
        <v>6758.5731948039893</v>
      </c>
      <c r="F75" s="853">
        <v>73742.447692115384</v>
      </c>
      <c r="G75" s="854">
        <v>2752442</v>
      </c>
      <c r="H75" s="855">
        <v>41.449790897036067</v>
      </c>
      <c r="I75" s="855">
        <v>450.00564896425004</v>
      </c>
      <c r="J75" s="358"/>
      <c r="L75" s="358"/>
      <c r="M75" s="359"/>
      <c r="N75" s="359"/>
      <c r="AC75" s="358"/>
    </row>
    <row r="76" spans="1:29" ht="9.6" customHeight="1">
      <c r="A76" s="1280">
        <v>2024</v>
      </c>
      <c r="B76" s="852"/>
      <c r="C76" s="853"/>
      <c r="D76" s="853"/>
      <c r="E76" s="853">
        <v>6766.6571481157825</v>
      </c>
      <c r="F76" s="853">
        <v>73808.324933082389</v>
      </c>
      <c r="G76" s="854">
        <v>2727457</v>
      </c>
      <c r="H76" s="855">
        <v>45.945931301432687</v>
      </c>
      <c r="I76" s="855">
        <v>500.71317266658065</v>
      </c>
      <c r="J76" s="358"/>
      <c r="L76" s="358"/>
      <c r="M76" s="359"/>
      <c r="N76" s="359"/>
      <c r="AC76" s="358"/>
    </row>
    <row r="77" spans="1:29" ht="9.6" customHeight="1">
      <c r="A77" s="1281">
        <v>2025</v>
      </c>
      <c r="B77" s="856"/>
      <c r="C77" s="857"/>
      <c r="D77" s="857"/>
      <c r="E77" s="857">
        <v>7207.5895893909847</v>
      </c>
      <c r="F77" s="857">
        <v>78935.924746285222</v>
      </c>
      <c r="G77" s="858">
        <v>2702400</v>
      </c>
      <c r="H77" s="859">
        <v>41.847308143966082</v>
      </c>
      <c r="I77" s="859">
        <v>454.18842264263617</v>
      </c>
      <c r="J77" s="358"/>
      <c r="K77" s="355"/>
      <c r="L77" s="358"/>
      <c r="M77" s="359"/>
      <c r="N77" s="359"/>
      <c r="AC77" s="358"/>
    </row>
    <row r="78" spans="1:29">
      <c r="A78" s="354" t="s">
        <v>361</v>
      </c>
    </row>
    <row r="80" spans="1:29">
      <c r="E80" s="359"/>
      <c r="F80" s="359"/>
    </row>
    <row r="81" spans="1:15" ht="15" customHeight="1">
      <c r="A81" s="510" t="s">
        <v>462</v>
      </c>
      <c r="B81" s="511"/>
      <c r="C81" s="511"/>
      <c r="D81" s="511"/>
      <c r="E81" s="511"/>
      <c r="F81" s="511"/>
      <c r="G81" s="511"/>
      <c r="H81" s="511"/>
      <c r="I81" s="511"/>
      <c r="J81" s="893"/>
      <c r="K81" s="893"/>
      <c r="L81" s="357"/>
      <c r="M81" s="357"/>
      <c r="N81" s="357"/>
    </row>
    <row r="82" spans="1:15">
      <c r="C82" s="359"/>
      <c r="D82" s="359"/>
      <c r="E82" s="359"/>
      <c r="F82" s="359"/>
      <c r="G82" s="355"/>
      <c r="H82" s="355"/>
      <c r="L82" s="355"/>
      <c r="M82" s="355"/>
      <c r="N82" s="355"/>
      <c r="O82" s="358"/>
    </row>
    <row r="83" spans="1:15">
      <c r="C83" s="359"/>
      <c r="D83" s="359"/>
      <c r="E83" s="359"/>
      <c r="F83" s="359"/>
      <c r="G83" s="355"/>
      <c r="H83" s="355"/>
      <c r="L83" s="355"/>
      <c r="M83" s="355"/>
      <c r="N83" s="355"/>
      <c r="O83" s="358"/>
    </row>
    <row r="84" spans="1:15">
      <c r="C84" s="359"/>
      <c r="D84" s="359"/>
      <c r="E84" s="359"/>
      <c r="F84" s="359"/>
      <c r="G84" s="355"/>
      <c r="H84" s="355"/>
      <c r="L84" s="355"/>
      <c r="M84" s="355"/>
      <c r="N84" s="355"/>
      <c r="O84" s="358"/>
    </row>
    <row r="85" spans="1:15">
      <c r="C85" s="359"/>
      <c r="D85" s="359"/>
      <c r="E85" s="359"/>
      <c r="F85" s="359"/>
      <c r="G85" s="355"/>
      <c r="H85" s="355"/>
      <c r="L85" s="355"/>
      <c r="M85" s="355"/>
      <c r="N85" s="355"/>
      <c r="O85" s="358"/>
    </row>
    <row r="86" spans="1:15">
      <c r="C86" s="359"/>
      <c r="D86" s="359"/>
      <c r="E86" s="359"/>
      <c r="F86" s="359"/>
      <c r="G86" s="355"/>
      <c r="H86" s="355"/>
      <c r="L86" s="355"/>
      <c r="M86" s="355"/>
      <c r="N86" s="355"/>
      <c r="O86" s="358"/>
    </row>
    <row r="87" spans="1:15">
      <c r="C87" s="359"/>
      <c r="D87" s="359"/>
      <c r="E87" s="359"/>
      <c r="F87" s="359"/>
      <c r="G87" s="355"/>
      <c r="H87" s="355"/>
      <c r="L87" s="355"/>
      <c r="M87" s="355"/>
      <c r="N87" s="355"/>
      <c r="O87" s="358"/>
    </row>
    <row r="88" spans="1:15">
      <c r="C88" s="359"/>
      <c r="D88" s="359"/>
      <c r="E88" s="359"/>
      <c r="F88" s="359"/>
      <c r="G88" s="355"/>
      <c r="H88" s="355"/>
      <c r="L88" s="355"/>
      <c r="M88" s="355"/>
      <c r="N88" s="355"/>
      <c r="O88" s="358"/>
    </row>
    <row r="89" spans="1:15">
      <c r="C89" s="359"/>
      <c r="D89" s="359"/>
      <c r="E89" s="359"/>
      <c r="F89" s="359"/>
      <c r="G89" s="355"/>
      <c r="H89" s="355"/>
      <c r="L89" s="355"/>
      <c r="M89" s="355"/>
      <c r="N89" s="355"/>
      <c r="O89" s="358"/>
    </row>
    <row r="90" spans="1:15">
      <c r="C90" s="359"/>
      <c r="D90" s="359"/>
      <c r="E90" s="359"/>
      <c r="F90" s="359"/>
      <c r="G90" s="355"/>
      <c r="H90" s="355"/>
      <c r="L90" s="355"/>
      <c r="M90" s="355"/>
      <c r="N90" s="355"/>
      <c r="O90" s="358"/>
    </row>
    <row r="91" spans="1:15">
      <c r="C91" s="359"/>
      <c r="D91" s="359"/>
      <c r="E91" s="359"/>
      <c r="F91" s="359"/>
      <c r="G91" s="355"/>
      <c r="H91" s="355"/>
      <c r="L91" s="355"/>
      <c r="M91" s="355"/>
      <c r="N91" s="355"/>
      <c r="O91" s="358"/>
    </row>
    <row r="92" spans="1:15">
      <c r="C92" s="359"/>
      <c r="D92" s="359"/>
      <c r="E92" s="359"/>
      <c r="F92" s="359"/>
      <c r="G92" s="355"/>
      <c r="H92" s="355"/>
      <c r="L92" s="355"/>
      <c r="M92" s="355"/>
      <c r="N92" s="355"/>
      <c r="O92" s="358"/>
    </row>
    <row r="93" spans="1:15">
      <c r="C93" s="359"/>
      <c r="D93" s="359"/>
      <c r="E93" s="359"/>
      <c r="F93" s="359"/>
      <c r="G93" s="355"/>
      <c r="H93" s="355"/>
      <c r="L93" s="355"/>
      <c r="M93" s="355"/>
      <c r="N93" s="355"/>
      <c r="O93" s="358"/>
    </row>
    <row r="94" spans="1:15">
      <c r="C94" s="359"/>
      <c r="D94" s="359"/>
      <c r="E94" s="359"/>
      <c r="F94" s="359"/>
      <c r="G94" s="355"/>
      <c r="H94" s="355"/>
      <c r="L94" s="355"/>
      <c r="M94" s="355"/>
      <c r="N94" s="355"/>
      <c r="O94" s="358"/>
    </row>
    <row r="95" spans="1:15">
      <c r="C95" s="359"/>
      <c r="D95" s="359"/>
      <c r="E95" s="359"/>
      <c r="F95" s="359"/>
      <c r="G95" s="355"/>
      <c r="H95" s="355"/>
      <c r="L95" s="355"/>
      <c r="M95" s="355"/>
      <c r="N95" s="355"/>
      <c r="O95" s="358"/>
    </row>
    <row r="96" spans="1:15">
      <c r="C96" s="359"/>
      <c r="D96" s="359"/>
      <c r="E96" s="359"/>
      <c r="F96" s="359"/>
      <c r="G96" s="355"/>
      <c r="H96" s="355"/>
      <c r="L96" s="355"/>
      <c r="M96" s="355"/>
      <c r="N96" s="355"/>
      <c r="O96" s="358"/>
    </row>
    <row r="97" spans="1:15">
      <c r="C97" s="359"/>
      <c r="D97" s="359"/>
      <c r="E97" s="359"/>
      <c r="F97" s="359"/>
      <c r="G97" s="355"/>
      <c r="H97" s="355"/>
      <c r="L97" s="355"/>
      <c r="M97" s="355"/>
      <c r="N97" s="355"/>
      <c r="O97" s="358"/>
    </row>
    <row r="98" spans="1:15">
      <c r="C98" s="359"/>
      <c r="D98" s="359"/>
      <c r="E98" s="359"/>
      <c r="F98" s="359"/>
      <c r="G98" s="355"/>
      <c r="H98" s="355"/>
      <c r="L98" s="355"/>
      <c r="M98" s="355"/>
      <c r="N98" s="355"/>
      <c r="O98" s="358"/>
    </row>
    <row r="99" spans="1:15">
      <c r="C99" s="359"/>
      <c r="D99" s="359"/>
      <c r="E99" s="359"/>
      <c r="F99" s="359"/>
      <c r="G99" s="355"/>
      <c r="H99" s="355"/>
      <c r="L99" s="355"/>
      <c r="M99" s="355"/>
      <c r="N99" s="355"/>
      <c r="O99" s="358"/>
    </row>
    <row r="100" spans="1:15">
      <c r="C100" s="359"/>
      <c r="D100" s="359"/>
      <c r="E100" s="359"/>
      <c r="F100" s="359"/>
      <c r="G100" s="355"/>
      <c r="H100" s="355"/>
      <c r="L100" s="355"/>
      <c r="M100" s="355"/>
      <c r="N100" s="355"/>
      <c r="O100" s="358"/>
    </row>
    <row r="101" spans="1:15">
      <c r="C101" s="359"/>
      <c r="D101" s="359"/>
      <c r="E101" s="359"/>
      <c r="F101" s="359"/>
      <c r="G101" s="355"/>
      <c r="H101" s="355"/>
      <c r="L101" s="355"/>
      <c r="M101" s="355"/>
      <c r="N101" s="355"/>
      <c r="O101" s="358"/>
    </row>
    <row r="102" spans="1:15">
      <c r="L102" s="355"/>
      <c r="M102" s="355"/>
      <c r="N102" s="355"/>
      <c r="O102" s="358"/>
    </row>
    <row r="103" spans="1:15" ht="12.75" customHeight="1">
      <c r="A103" s="510" t="str">
        <f>'12.1'!G7</f>
        <v>Počet zákazníků v plynárenské soustavě</v>
      </c>
      <c r="B103" s="511"/>
      <c r="C103" s="511"/>
      <c r="D103" s="511"/>
      <c r="E103" s="511"/>
      <c r="F103" s="511"/>
      <c r="G103" s="511"/>
      <c r="H103" s="511"/>
      <c r="I103" s="511"/>
      <c r="L103" s="355"/>
      <c r="M103" s="355"/>
      <c r="N103" s="355"/>
      <c r="O103" s="358"/>
    </row>
    <row r="104" spans="1:15">
      <c r="C104" s="359"/>
      <c r="D104" s="359"/>
      <c r="E104" s="359"/>
      <c r="F104" s="359"/>
      <c r="G104" s="355"/>
      <c r="H104" s="355"/>
      <c r="L104" s="355"/>
      <c r="M104" s="355"/>
      <c r="N104" s="355"/>
      <c r="O104" s="358"/>
    </row>
    <row r="105" spans="1:15">
      <c r="C105" s="359"/>
      <c r="D105" s="359"/>
      <c r="E105" s="359"/>
      <c r="F105" s="359"/>
      <c r="G105" s="355"/>
      <c r="H105" s="355"/>
      <c r="L105" s="355"/>
      <c r="M105" s="355"/>
      <c r="N105" s="355"/>
      <c r="O105" s="358"/>
    </row>
    <row r="106" spans="1:15">
      <c r="C106" s="359"/>
      <c r="D106" s="359"/>
      <c r="E106" s="359"/>
      <c r="F106" s="359"/>
      <c r="G106" s="355"/>
      <c r="H106" s="355"/>
      <c r="L106" s="355"/>
      <c r="M106" s="355"/>
      <c r="N106" s="355"/>
      <c r="O106" s="358"/>
    </row>
    <row r="107" spans="1:15">
      <c r="C107" s="359"/>
      <c r="D107" s="359"/>
      <c r="E107" s="359"/>
      <c r="F107" s="359"/>
      <c r="G107" s="355"/>
      <c r="H107" s="355"/>
      <c r="L107" s="355"/>
      <c r="M107" s="355"/>
      <c r="N107" s="355"/>
      <c r="O107" s="358"/>
    </row>
    <row r="108" spans="1:15">
      <c r="C108" s="359"/>
      <c r="D108" s="359"/>
      <c r="E108" s="359"/>
      <c r="F108" s="359"/>
      <c r="G108" s="355"/>
      <c r="H108" s="355"/>
      <c r="L108" s="355"/>
      <c r="M108" s="355"/>
      <c r="N108" s="355"/>
      <c r="O108" s="358"/>
    </row>
    <row r="109" spans="1:15">
      <c r="C109" s="359"/>
      <c r="D109" s="359"/>
      <c r="E109" s="359"/>
      <c r="F109" s="359"/>
      <c r="G109" s="355"/>
      <c r="H109" s="355"/>
      <c r="L109" s="355"/>
      <c r="M109" s="355"/>
      <c r="N109" s="355"/>
      <c r="O109" s="358"/>
    </row>
    <row r="110" spans="1:15">
      <c r="C110" s="359"/>
      <c r="D110" s="359"/>
      <c r="E110" s="359"/>
      <c r="F110" s="359"/>
      <c r="G110" s="355"/>
      <c r="H110" s="355"/>
      <c r="L110" s="355"/>
      <c r="M110" s="355"/>
      <c r="N110" s="355"/>
      <c r="O110" s="358"/>
    </row>
    <row r="111" spans="1:15">
      <c r="C111" s="359"/>
      <c r="D111" s="359"/>
      <c r="E111" s="359"/>
      <c r="F111" s="359"/>
      <c r="G111" s="355"/>
      <c r="H111" s="355"/>
      <c r="L111" s="355"/>
      <c r="M111" s="355"/>
      <c r="N111" s="355"/>
      <c r="O111" s="358"/>
    </row>
    <row r="112" spans="1:15">
      <c r="C112" s="359"/>
      <c r="D112" s="359"/>
      <c r="E112" s="359"/>
      <c r="F112" s="359"/>
      <c r="G112" s="355"/>
      <c r="H112" s="355"/>
      <c r="L112" s="355"/>
      <c r="M112" s="355"/>
      <c r="N112" s="355"/>
      <c r="O112" s="358"/>
    </row>
    <row r="113" spans="1:15">
      <c r="L113" s="355"/>
      <c r="M113" s="355"/>
      <c r="N113" s="355"/>
      <c r="O113" s="358"/>
    </row>
    <row r="114" spans="1:15">
      <c r="L114" s="355"/>
      <c r="M114" s="355"/>
      <c r="N114" s="355"/>
      <c r="O114" s="358"/>
    </row>
    <row r="115" spans="1:15">
      <c r="C115" s="359"/>
      <c r="D115" s="359"/>
      <c r="E115" s="359"/>
      <c r="F115" s="359"/>
      <c r="G115" s="355"/>
      <c r="H115" s="355"/>
      <c r="L115" s="355"/>
      <c r="M115" s="355"/>
      <c r="N115" s="355"/>
      <c r="O115" s="358"/>
    </row>
    <row r="116" spans="1:15">
      <c r="C116" s="359"/>
      <c r="D116" s="359"/>
      <c r="E116" s="359"/>
      <c r="F116" s="359"/>
      <c r="G116" s="355"/>
      <c r="H116" s="355"/>
      <c r="L116" s="355"/>
      <c r="M116" s="355"/>
      <c r="N116" s="355"/>
      <c r="O116" s="358"/>
    </row>
    <row r="117" spans="1:15">
      <c r="C117" s="359"/>
      <c r="D117" s="359"/>
      <c r="E117" s="359"/>
      <c r="F117" s="359"/>
      <c r="G117" s="355"/>
      <c r="H117" s="355"/>
      <c r="L117" s="355"/>
      <c r="M117" s="355"/>
      <c r="N117" s="355"/>
      <c r="O117" s="358"/>
    </row>
    <row r="118" spans="1:15">
      <c r="C118" s="359"/>
      <c r="D118" s="359"/>
      <c r="E118" s="359"/>
      <c r="F118" s="359"/>
      <c r="G118" s="355"/>
      <c r="H118" s="355"/>
      <c r="L118" s="355"/>
      <c r="M118" s="355"/>
      <c r="N118" s="355"/>
      <c r="O118" s="358"/>
    </row>
    <row r="119" spans="1:15">
      <c r="C119" s="359"/>
      <c r="D119" s="359"/>
      <c r="E119" s="359"/>
      <c r="F119" s="359"/>
      <c r="G119" s="355"/>
      <c r="H119" s="355"/>
      <c r="L119" s="355"/>
      <c r="M119" s="355"/>
      <c r="N119" s="355"/>
      <c r="O119" s="358"/>
    </row>
    <row r="120" spans="1:15">
      <c r="C120" s="359"/>
      <c r="D120" s="359"/>
      <c r="E120" s="359"/>
      <c r="F120" s="359"/>
      <c r="G120" s="355"/>
      <c r="H120" s="355"/>
      <c r="L120" s="355"/>
      <c r="M120" s="355"/>
      <c r="N120" s="355"/>
      <c r="O120" s="358"/>
    </row>
    <row r="121" spans="1:15">
      <c r="C121" s="359"/>
      <c r="D121" s="359"/>
      <c r="E121" s="359"/>
      <c r="F121" s="359"/>
      <c r="G121" s="355"/>
      <c r="H121" s="355"/>
      <c r="L121" s="355"/>
      <c r="M121" s="355"/>
      <c r="N121" s="355"/>
      <c r="O121" s="358"/>
    </row>
    <row r="122" spans="1:15">
      <c r="L122" s="355"/>
      <c r="M122" s="355"/>
      <c r="N122" s="355"/>
      <c r="O122" s="358"/>
    </row>
    <row r="123" spans="1:15">
      <c r="L123" s="355"/>
      <c r="M123" s="355"/>
      <c r="N123" s="355"/>
      <c r="O123" s="358"/>
    </row>
    <row r="124" spans="1:15" ht="14.25">
      <c r="A124" s="1851" t="s">
        <v>463</v>
      </c>
      <c r="B124" s="1851"/>
      <c r="C124" s="1851"/>
      <c r="D124" s="1851"/>
      <c r="E124" s="1851"/>
      <c r="F124" s="1851"/>
      <c r="G124" s="510"/>
      <c r="H124" s="510"/>
      <c r="I124" s="510"/>
      <c r="L124" s="355"/>
      <c r="M124" s="355"/>
      <c r="N124" s="355"/>
      <c r="O124" s="358"/>
    </row>
    <row r="125" spans="1:15">
      <c r="C125" s="359"/>
      <c r="D125" s="359"/>
      <c r="E125" s="359"/>
      <c r="F125" s="359"/>
      <c r="G125" s="355"/>
      <c r="H125" s="355"/>
      <c r="L125" s="355"/>
      <c r="M125" s="355"/>
      <c r="N125" s="355"/>
      <c r="O125" s="358"/>
    </row>
    <row r="126" spans="1:15">
      <c r="B126" s="360"/>
      <c r="C126" s="359"/>
      <c r="D126" s="359"/>
      <c r="E126" s="359"/>
      <c r="F126" s="359"/>
      <c r="G126" s="355"/>
      <c r="H126" s="355"/>
      <c r="L126" s="355"/>
      <c r="M126" s="355"/>
      <c r="N126" s="355"/>
      <c r="O126" s="358"/>
    </row>
    <row r="127" spans="1:15">
      <c r="C127" s="359"/>
      <c r="D127" s="359"/>
      <c r="E127" s="359"/>
      <c r="F127" s="359"/>
      <c r="G127" s="355"/>
      <c r="H127" s="355"/>
      <c r="L127" s="355"/>
      <c r="M127" s="355"/>
      <c r="N127" s="355"/>
      <c r="O127" s="358"/>
    </row>
    <row r="128" spans="1:15">
      <c r="C128" s="359"/>
      <c r="D128" s="359"/>
      <c r="E128" s="359"/>
      <c r="F128" s="359"/>
      <c r="G128" s="355"/>
      <c r="H128" s="355"/>
      <c r="L128" s="355"/>
      <c r="M128" s="355"/>
      <c r="N128" s="355"/>
      <c r="O128" s="358"/>
    </row>
    <row r="129" spans="3:15">
      <c r="C129" s="359"/>
      <c r="D129" s="359"/>
      <c r="E129" s="359"/>
      <c r="F129" s="359"/>
      <c r="G129" s="355"/>
      <c r="H129" s="355"/>
      <c r="L129" s="355"/>
      <c r="M129" s="355"/>
      <c r="N129" s="355"/>
      <c r="O129" s="358"/>
    </row>
    <row r="130" spans="3:15">
      <c r="C130" s="359"/>
      <c r="D130" s="359"/>
      <c r="E130" s="359"/>
      <c r="F130" s="359"/>
      <c r="G130" s="355"/>
      <c r="H130" s="355"/>
      <c r="L130" s="355"/>
      <c r="M130" s="355"/>
      <c r="N130" s="355"/>
      <c r="O130" s="358"/>
    </row>
    <row r="131" spans="3:15">
      <c r="C131" s="359"/>
      <c r="D131" s="359"/>
      <c r="E131" s="359"/>
      <c r="F131" s="359"/>
      <c r="G131" s="355"/>
      <c r="H131" s="355"/>
      <c r="L131" s="355"/>
      <c r="M131" s="355"/>
      <c r="N131" s="355"/>
      <c r="O131" s="358"/>
    </row>
    <row r="132" spans="3:15">
      <c r="C132" s="359"/>
      <c r="D132" s="359"/>
      <c r="E132" s="359"/>
      <c r="F132" s="359"/>
      <c r="G132" s="355"/>
      <c r="H132" s="355"/>
      <c r="L132" s="355"/>
      <c r="M132" s="355"/>
      <c r="N132" s="355"/>
      <c r="O132" s="358"/>
    </row>
    <row r="133" spans="3:15">
      <c r="C133" s="359"/>
      <c r="D133" s="359"/>
      <c r="E133" s="359"/>
      <c r="F133" s="359"/>
      <c r="G133" s="355"/>
      <c r="H133" s="355"/>
      <c r="L133" s="355"/>
      <c r="M133" s="355"/>
      <c r="N133" s="355"/>
      <c r="O133" s="358"/>
    </row>
    <row r="134" spans="3:15">
      <c r="C134" s="359"/>
      <c r="D134" s="359"/>
      <c r="E134" s="359"/>
      <c r="F134" s="359"/>
      <c r="G134" s="355"/>
      <c r="H134" s="355"/>
      <c r="L134" s="355"/>
      <c r="M134" s="355"/>
      <c r="N134" s="355"/>
      <c r="O134" s="358"/>
    </row>
    <row r="135" spans="3:15">
      <c r="C135" s="359"/>
      <c r="D135" s="359"/>
      <c r="E135" s="359"/>
      <c r="F135" s="359"/>
      <c r="G135" s="355"/>
      <c r="H135" s="355"/>
      <c r="L135" s="355"/>
      <c r="M135" s="355"/>
      <c r="N135" s="355"/>
      <c r="O135" s="358"/>
    </row>
    <row r="136" spans="3:15">
      <c r="C136" s="359"/>
      <c r="D136" s="359"/>
      <c r="E136" s="359"/>
      <c r="F136" s="359"/>
      <c r="G136" s="355"/>
      <c r="H136" s="355"/>
      <c r="L136" s="355"/>
      <c r="M136" s="355"/>
      <c r="N136" s="355"/>
      <c r="O136" s="358"/>
    </row>
    <row r="137" spans="3:15">
      <c r="C137" s="359"/>
      <c r="D137" s="359"/>
      <c r="E137" s="359"/>
      <c r="F137" s="359"/>
      <c r="G137" s="355"/>
      <c r="H137" s="355"/>
      <c r="L137" s="355"/>
      <c r="M137" s="355"/>
      <c r="N137" s="355"/>
      <c r="O137" s="358"/>
    </row>
    <row r="138" spans="3:15">
      <c r="C138" s="359"/>
      <c r="D138" s="359"/>
      <c r="E138" s="359"/>
      <c r="F138" s="359"/>
      <c r="G138" s="355"/>
      <c r="H138" s="355"/>
      <c r="L138" s="355"/>
      <c r="M138" s="355"/>
      <c r="N138" s="355"/>
      <c r="O138" s="358"/>
    </row>
    <row r="139" spans="3:15">
      <c r="C139" s="359"/>
      <c r="D139" s="359"/>
      <c r="E139" s="359"/>
      <c r="F139" s="359"/>
      <c r="G139" s="355"/>
      <c r="H139" s="355"/>
      <c r="L139" s="355"/>
      <c r="M139" s="355"/>
      <c r="N139" s="355"/>
      <c r="O139" s="358"/>
    </row>
    <row r="140" spans="3:15">
      <c r="C140" s="359"/>
      <c r="D140" s="359"/>
      <c r="E140" s="359"/>
      <c r="F140" s="359"/>
      <c r="G140" s="355"/>
      <c r="H140" s="355"/>
      <c r="L140" s="355"/>
      <c r="M140" s="355"/>
      <c r="N140" s="355"/>
      <c r="O140" s="358"/>
    </row>
    <row r="141" spans="3:15">
      <c r="C141" s="359"/>
      <c r="D141" s="359"/>
      <c r="E141" s="359"/>
      <c r="F141" s="359"/>
      <c r="G141" s="355"/>
      <c r="H141" s="355"/>
      <c r="L141" s="355"/>
      <c r="M141" s="355"/>
      <c r="N141" s="355"/>
      <c r="O141" s="358"/>
    </row>
    <row r="142" spans="3:15">
      <c r="C142" s="359"/>
      <c r="D142" s="359"/>
      <c r="E142" s="359"/>
      <c r="F142" s="359"/>
      <c r="G142" s="355"/>
      <c r="H142" s="355"/>
      <c r="L142" s="355"/>
      <c r="M142" s="355"/>
      <c r="N142" s="355"/>
      <c r="O142" s="358"/>
    </row>
    <row r="143" spans="3:15">
      <c r="C143" s="359"/>
      <c r="D143" s="359"/>
      <c r="E143" s="359"/>
      <c r="F143" s="359"/>
      <c r="G143" s="355"/>
      <c r="H143" s="355"/>
      <c r="L143" s="355"/>
      <c r="M143" s="355"/>
      <c r="N143" s="355"/>
      <c r="O143" s="358"/>
    </row>
    <row r="144" spans="3:15">
      <c r="L144" s="355"/>
      <c r="M144" s="355"/>
      <c r="N144" s="355"/>
      <c r="O144" s="358"/>
    </row>
    <row r="145" spans="12:15">
      <c r="L145" s="355"/>
      <c r="M145" s="355"/>
      <c r="N145" s="355"/>
      <c r="O145" s="358"/>
    </row>
  </sheetData>
  <mergeCells count="7">
    <mergeCell ref="A124:F124"/>
    <mergeCell ref="A3:H3"/>
    <mergeCell ref="E6:G6"/>
    <mergeCell ref="C5:G5"/>
    <mergeCell ref="H5:I5"/>
    <mergeCell ref="C6:D6"/>
    <mergeCell ref="H6:I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54"/>
  <dimension ref="A1:AE161"/>
  <sheetViews>
    <sheetView showGridLines="0" zoomScaleNormal="100" zoomScaleSheetLayoutView="100" workbookViewId="0">
      <selection sqref="A1:Q1"/>
    </sheetView>
  </sheetViews>
  <sheetFormatPr defaultColWidth="9.140625" defaultRowHeight="12.75"/>
  <cols>
    <col min="1" max="1" width="7.42578125" style="362" customWidth="1"/>
    <col min="2" max="17" width="7.7109375" style="362" customWidth="1"/>
    <col min="18" max="19" width="9.140625" style="362"/>
    <col min="20" max="24" width="9.140625" style="1238"/>
    <col min="25" max="16384" width="9.140625" style="362"/>
  </cols>
  <sheetData>
    <row r="1" spans="1:23" ht="18" customHeight="1">
      <c r="A1" s="1852" t="s">
        <v>398</v>
      </c>
      <c r="B1" s="1852"/>
      <c r="C1" s="1852"/>
      <c r="D1" s="1852"/>
      <c r="E1" s="1852"/>
      <c r="F1" s="1852"/>
      <c r="G1" s="1852"/>
      <c r="H1" s="1852"/>
      <c r="I1" s="1852"/>
      <c r="J1" s="1852"/>
      <c r="K1" s="1852"/>
      <c r="L1" s="1852"/>
      <c r="M1" s="1852"/>
      <c r="N1" s="1852"/>
      <c r="O1" s="1852"/>
      <c r="P1" s="1852"/>
      <c r="Q1" s="1852"/>
    </row>
    <row r="2" spans="1:23" ht="5.0999999999999996" customHeight="1">
      <c r="A2" s="472"/>
      <c r="B2" s="472"/>
      <c r="C2" s="472"/>
      <c r="D2" s="472"/>
      <c r="E2" s="472"/>
      <c r="F2" s="472"/>
      <c r="G2" s="472"/>
      <c r="H2" s="472"/>
      <c r="I2" s="472"/>
      <c r="J2" s="472"/>
      <c r="K2" s="472"/>
      <c r="L2" s="472"/>
      <c r="M2" s="472"/>
      <c r="N2" s="472"/>
      <c r="O2" s="472"/>
      <c r="P2" s="472"/>
      <c r="Q2" s="472"/>
    </row>
    <row r="3" spans="1:23" ht="24" customHeight="1">
      <c r="A3" s="871"/>
      <c r="B3" s="1856" t="s">
        <v>68</v>
      </c>
      <c r="C3" s="1854"/>
      <c r="D3" s="1854" t="s">
        <v>60</v>
      </c>
      <c r="E3" s="1854"/>
      <c r="F3" s="1854" t="s">
        <v>294</v>
      </c>
      <c r="G3" s="1855"/>
      <c r="H3" s="1856" t="s">
        <v>28</v>
      </c>
      <c r="I3" s="1854"/>
      <c r="J3" s="1854" t="s">
        <v>8</v>
      </c>
      <c r="K3" s="1854"/>
      <c r="L3" s="1854" t="s">
        <v>305</v>
      </c>
      <c r="M3" s="1855"/>
      <c r="N3" s="1856" t="s">
        <v>37</v>
      </c>
      <c r="O3" s="1855"/>
      <c r="P3" s="1854" t="s">
        <v>137</v>
      </c>
      <c r="Q3" s="1854"/>
    </row>
    <row r="4" spans="1:23" ht="15" customHeight="1">
      <c r="A4" s="1213" t="s">
        <v>452</v>
      </c>
      <c r="B4" s="1214" t="s">
        <v>109</v>
      </c>
      <c r="C4" s="1215" t="s">
        <v>110</v>
      </c>
      <c r="D4" s="1215" t="s">
        <v>109</v>
      </c>
      <c r="E4" s="1215" t="s">
        <v>110</v>
      </c>
      <c r="F4" s="1215" t="s">
        <v>109</v>
      </c>
      <c r="G4" s="1216" t="s">
        <v>110</v>
      </c>
      <c r="H4" s="1214" t="s">
        <v>109</v>
      </c>
      <c r="I4" s="1215" t="s">
        <v>110</v>
      </c>
      <c r="J4" s="1215" t="s">
        <v>109</v>
      </c>
      <c r="K4" s="1215" t="s">
        <v>110</v>
      </c>
      <c r="L4" s="1215" t="s">
        <v>109</v>
      </c>
      <c r="M4" s="1216" t="s">
        <v>110</v>
      </c>
      <c r="N4" s="1214" t="s">
        <v>109</v>
      </c>
      <c r="O4" s="1216" t="s">
        <v>110</v>
      </c>
      <c r="P4" s="1215" t="s">
        <v>109</v>
      </c>
      <c r="Q4" s="1215" t="s">
        <v>110</v>
      </c>
    </row>
    <row r="5" spans="1:23" ht="12" customHeight="1">
      <c r="A5" s="860">
        <v>1956</v>
      </c>
      <c r="B5" s="1083">
        <v>86.028999999999996</v>
      </c>
      <c r="C5" s="861">
        <v>903.30450000000008</v>
      </c>
      <c r="D5" s="861">
        <v>0</v>
      </c>
      <c r="E5" s="861">
        <v>0</v>
      </c>
      <c r="F5" s="862">
        <v>86.028999999999996</v>
      </c>
      <c r="G5" s="862">
        <v>903.30450000000008</v>
      </c>
      <c r="H5" s="1083">
        <v>0.95</v>
      </c>
      <c r="I5" s="861">
        <v>9.9750000000000014</v>
      </c>
      <c r="J5" s="861">
        <v>1.2829999999999999</v>
      </c>
      <c r="K5" s="861">
        <v>13.471500000000001</v>
      </c>
      <c r="L5" s="862">
        <v>2.2329999999999997</v>
      </c>
      <c r="M5" s="862">
        <v>23.4465</v>
      </c>
      <c r="N5" s="1090">
        <v>0.36599999999999999</v>
      </c>
      <c r="O5" s="1137">
        <v>3.8430000000000004</v>
      </c>
      <c r="P5" s="864">
        <v>88.628</v>
      </c>
      <c r="Q5" s="864">
        <v>930.59400000000005</v>
      </c>
      <c r="S5" s="372"/>
      <c r="T5" s="1239"/>
      <c r="U5" s="1239"/>
      <c r="V5" s="1239"/>
      <c r="W5" s="1239"/>
    </row>
    <row r="6" spans="1:23" ht="12" customHeight="1">
      <c r="A6" s="865">
        <v>1957</v>
      </c>
      <c r="B6" s="1084">
        <v>542.10500000000013</v>
      </c>
      <c r="C6" s="1085">
        <v>5692.1025000000009</v>
      </c>
      <c r="D6" s="1085">
        <v>0.66100000000000003</v>
      </c>
      <c r="E6" s="1085">
        <v>6.9405000000000001</v>
      </c>
      <c r="F6" s="1086">
        <v>542.76600000000008</v>
      </c>
      <c r="G6" s="1086">
        <v>5699.0430000000006</v>
      </c>
      <c r="H6" s="1084">
        <v>0.94399999999999995</v>
      </c>
      <c r="I6" s="1085">
        <v>9.911999999999999</v>
      </c>
      <c r="J6" s="1085">
        <v>1.3480000000000001</v>
      </c>
      <c r="K6" s="1085">
        <v>14.154000000000002</v>
      </c>
      <c r="L6" s="1086">
        <v>2.2919999999999998</v>
      </c>
      <c r="M6" s="1086">
        <v>24.066000000000003</v>
      </c>
      <c r="N6" s="1088">
        <v>-11.752000000000001</v>
      </c>
      <c r="O6" s="1138">
        <v>-123.396</v>
      </c>
      <c r="P6" s="1236">
        <v>533.30600000000015</v>
      </c>
      <c r="Q6" s="1236">
        <v>5599.7130000000006</v>
      </c>
      <c r="S6" s="372"/>
      <c r="T6" s="1239"/>
      <c r="U6" s="1239"/>
      <c r="V6" s="1239"/>
      <c r="W6" s="1239"/>
    </row>
    <row r="7" spans="1:23" ht="12" customHeight="1">
      <c r="A7" s="865">
        <v>1958</v>
      </c>
      <c r="B7" s="1084">
        <v>784.39400000000012</v>
      </c>
      <c r="C7" s="1085">
        <v>8236.1370000000024</v>
      </c>
      <c r="D7" s="1085">
        <v>0.28100000000000003</v>
      </c>
      <c r="E7" s="1085">
        <v>2.9505000000000003</v>
      </c>
      <c r="F7" s="1086">
        <v>784.67500000000007</v>
      </c>
      <c r="G7" s="1086">
        <v>8239.0875000000033</v>
      </c>
      <c r="H7" s="1084">
        <v>1.391</v>
      </c>
      <c r="I7" s="1085">
        <v>14.605499999999999</v>
      </c>
      <c r="J7" s="1085">
        <v>1.6060000000000001</v>
      </c>
      <c r="K7" s="1085">
        <v>16.863</v>
      </c>
      <c r="L7" s="1086">
        <v>2.9969999999999999</v>
      </c>
      <c r="M7" s="1086">
        <v>31.468499999999999</v>
      </c>
      <c r="N7" s="1088">
        <v>-7.077</v>
      </c>
      <c r="O7" s="1138">
        <v>-74.308499999999995</v>
      </c>
      <c r="P7" s="1236">
        <v>780.59500000000003</v>
      </c>
      <c r="Q7" s="1236">
        <v>8196.2475000000049</v>
      </c>
      <c r="S7" s="372"/>
      <c r="T7" s="1239"/>
      <c r="U7" s="1239"/>
      <c r="V7" s="1239"/>
      <c r="W7" s="1239"/>
    </row>
    <row r="8" spans="1:23" ht="12" customHeight="1">
      <c r="A8" s="865">
        <v>1959</v>
      </c>
      <c r="B8" s="1084">
        <v>970.01900000000001</v>
      </c>
      <c r="C8" s="1085">
        <v>10185.199499999999</v>
      </c>
      <c r="D8" s="1085">
        <v>0.24099999999999999</v>
      </c>
      <c r="E8" s="1085">
        <v>2.5305</v>
      </c>
      <c r="F8" s="1086">
        <v>970.26</v>
      </c>
      <c r="G8" s="1086">
        <v>10187.73</v>
      </c>
      <c r="H8" s="1084">
        <v>1.825</v>
      </c>
      <c r="I8" s="1085">
        <v>19.162499999999998</v>
      </c>
      <c r="J8" s="1085">
        <v>2.601</v>
      </c>
      <c r="K8" s="1085">
        <v>27.310500000000001</v>
      </c>
      <c r="L8" s="1086">
        <v>4.4260000000000002</v>
      </c>
      <c r="M8" s="1086">
        <v>46.472999999999999</v>
      </c>
      <c r="N8" s="1088">
        <v>-11.37</v>
      </c>
      <c r="O8" s="1138">
        <v>-119.38499999999999</v>
      </c>
      <c r="P8" s="1236">
        <v>963.31600000000003</v>
      </c>
      <c r="Q8" s="1236">
        <v>10114.817999999999</v>
      </c>
      <c r="S8" s="372"/>
      <c r="T8" s="1239"/>
      <c r="U8" s="1239"/>
      <c r="V8" s="1239"/>
      <c r="W8" s="1239"/>
    </row>
    <row r="9" spans="1:23" ht="12" customHeight="1">
      <c r="A9" s="865">
        <v>1960</v>
      </c>
      <c r="B9" s="1084">
        <v>925.45500000000004</v>
      </c>
      <c r="C9" s="1085">
        <v>9717.2775000000001</v>
      </c>
      <c r="D9" s="1085">
        <v>0.189</v>
      </c>
      <c r="E9" s="1085">
        <v>1.9844999999999999</v>
      </c>
      <c r="F9" s="1086">
        <v>925.64400000000001</v>
      </c>
      <c r="G9" s="1086">
        <v>9719.2620000000006</v>
      </c>
      <c r="H9" s="1084">
        <v>2.9060000000000001</v>
      </c>
      <c r="I9" s="1085">
        <v>30.513000000000002</v>
      </c>
      <c r="J9" s="1085">
        <v>3.9409999999999998</v>
      </c>
      <c r="K9" s="1085">
        <v>41.380499999999998</v>
      </c>
      <c r="L9" s="1086">
        <v>6.8469999999999995</v>
      </c>
      <c r="M9" s="1086">
        <v>71.893500000000003</v>
      </c>
      <c r="N9" s="1088">
        <v>-12.635</v>
      </c>
      <c r="O9" s="1138">
        <v>-132.66749999999999</v>
      </c>
      <c r="P9" s="1236">
        <v>919.85599999999999</v>
      </c>
      <c r="Q9" s="1236">
        <v>9658.4880000000012</v>
      </c>
      <c r="S9" s="372"/>
      <c r="T9" s="1239"/>
      <c r="U9" s="1239"/>
      <c r="V9" s="1239"/>
      <c r="W9" s="1239"/>
    </row>
    <row r="10" spans="1:23" ht="12" customHeight="1">
      <c r="A10" s="865">
        <v>1961</v>
      </c>
      <c r="B10" s="1084">
        <v>910.54900000000009</v>
      </c>
      <c r="C10" s="1085">
        <v>9560.7645000000011</v>
      </c>
      <c r="D10" s="1085">
        <v>0.22800000000000001</v>
      </c>
      <c r="E10" s="1085">
        <v>2.3940000000000001</v>
      </c>
      <c r="F10" s="1086">
        <v>910.77700000000004</v>
      </c>
      <c r="G10" s="1086">
        <v>9563.1585000000014</v>
      </c>
      <c r="H10" s="1084">
        <v>4.726</v>
      </c>
      <c r="I10" s="1085">
        <v>49.622999999999998</v>
      </c>
      <c r="J10" s="1085">
        <v>6.1790000000000003</v>
      </c>
      <c r="K10" s="1085">
        <v>64.879500000000007</v>
      </c>
      <c r="L10" s="1086">
        <v>10.905000000000001</v>
      </c>
      <c r="M10" s="1086">
        <v>114.5025</v>
      </c>
      <c r="N10" s="1088">
        <v>30.706</v>
      </c>
      <c r="O10" s="1138">
        <v>322.41300000000001</v>
      </c>
      <c r="P10" s="1236">
        <v>952.38800000000003</v>
      </c>
      <c r="Q10" s="1236">
        <v>10000.074000000002</v>
      </c>
      <c r="S10" s="372"/>
      <c r="T10" s="1239"/>
      <c r="U10" s="1239"/>
      <c r="V10" s="1239"/>
      <c r="W10" s="1239"/>
    </row>
    <row r="11" spans="1:23" ht="12" customHeight="1">
      <c r="A11" s="865">
        <v>1962</v>
      </c>
      <c r="B11" s="1084">
        <v>705.86200000000008</v>
      </c>
      <c r="C11" s="1085">
        <v>7411.5509999999995</v>
      </c>
      <c r="D11" s="1085">
        <v>0.13600000000000001</v>
      </c>
      <c r="E11" s="1085">
        <v>1.4280000000000002</v>
      </c>
      <c r="F11" s="1086">
        <v>705.99800000000005</v>
      </c>
      <c r="G11" s="1086">
        <v>7412.9789999999994</v>
      </c>
      <c r="H11" s="1084">
        <v>5.7560000000000002</v>
      </c>
      <c r="I11" s="1085">
        <v>60.438000000000002</v>
      </c>
      <c r="J11" s="1085">
        <v>8.9719999999999995</v>
      </c>
      <c r="K11" s="1085">
        <v>94.205999999999989</v>
      </c>
      <c r="L11" s="1086">
        <v>14.728</v>
      </c>
      <c r="M11" s="1086">
        <v>154.64400000000001</v>
      </c>
      <c r="N11" s="1088">
        <v>29.853000000000002</v>
      </c>
      <c r="O11" s="1138">
        <v>313.45650000000001</v>
      </c>
      <c r="P11" s="1236">
        <v>750.57899999999995</v>
      </c>
      <c r="Q11" s="1236">
        <v>7881.0794999999998</v>
      </c>
      <c r="S11" s="372"/>
      <c r="T11" s="1239"/>
      <c r="U11" s="1239"/>
      <c r="V11" s="1239"/>
      <c r="W11" s="1239"/>
    </row>
    <row r="12" spans="1:23" ht="12" customHeight="1">
      <c r="A12" s="865">
        <v>1963</v>
      </c>
      <c r="B12" s="1084">
        <v>627.048</v>
      </c>
      <c r="C12" s="1085">
        <v>6584.0039999999999</v>
      </c>
      <c r="D12" s="1085">
        <v>0.92800000000000005</v>
      </c>
      <c r="E12" s="1085">
        <v>9.7439999999999998</v>
      </c>
      <c r="F12" s="1086">
        <v>627.976</v>
      </c>
      <c r="G12" s="1086">
        <v>6593.7479999999996</v>
      </c>
      <c r="H12" s="1084">
        <v>6.6550000000000002</v>
      </c>
      <c r="I12" s="1085">
        <v>69.877499999999998</v>
      </c>
      <c r="J12" s="1085">
        <v>11.096</v>
      </c>
      <c r="K12" s="1085">
        <v>116.508</v>
      </c>
      <c r="L12" s="1086">
        <v>17.751000000000001</v>
      </c>
      <c r="M12" s="1086">
        <v>186.38549999999998</v>
      </c>
      <c r="N12" s="1088">
        <v>37.853999999999999</v>
      </c>
      <c r="O12" s="1138">
        <v>397.46699999999998</v>
      </c>
      <c r="P12" s="1236">
        <v>683.58100000000002</v>
      </c>
      <c r="Q12" s="1236">
        <v>7177.6004999999996</v>
      </c>
      <c r="S12" s="372"/>
      <c r="T12" s="1239"/>
      <c r="U12" s="1239"/>
      <c r="V12" s="1239"/>
      <c r="W12" s="1239"/>
    </row>
    <row r="13" spans="1:23" ht="12" customHeight="1">
      <c r="A13" s="865">
        <v>1964</v>
      </c>
      <c r="B13" s="1084">
        <v>556.42899999999997</v>
      </c>
      <c r="C13" s="1085">
        <v>5842.5044999999991</v>
      </c>
      <c r="D13" s="1085">
        <v>1.216</v>
      </c>
      <c r="E13" s="1085">
        <v>12.767999999999999</v>
      </c>
      <c r="F13" s="1086">
        <v>557.64499999999998</v>
      </c>
      <c r="G13" s="1086">
        <v>5855.2724999999991</v>
      </c>
      <c r="H13" s="1084">
        <v>6.8959999999999999</v>
      </c>
      <c r="I13" s="1085">
        <v>72.408000000000001</v>
      </c>
      <c r="J13" s="1085">
        <v>12.391</v>
      </c>
      <c r="K13" s="1085">
        <v>130.10550000000001</v>
      </c>
      <c r="L13" s="1086">
        <v>19.286999999999999</v>
      </c>
      <c r="M13" s="1086">
        <v>202.51350000000002</v>
      </c>
      <c r="N13" s="1088">
        <v>37.988999999999997</v>
      </c>
      <c r="O13" s="1138">
        <v>398.88449999999995</v>
      </c>
      <c r="P13" s="1236">
        <v>614.92100000000005</v>
      </c>
      <c r="Q13" s="1236">
        <v>6456.6704999999993</v>
      </c>
      <c r="S13" s="372"/>
      <c r="T13" s="1239"/>
      <c r="U13" s="1239"/>
      <c r="V13" s="1239"/>
      <c r="W13" s="1239"/>
    </row>
    <row r="14" spans="1:23" ht="12" customHeight="1">
      <c r="A14" s="866">
        <v>1965</v>
      </c>
      <c r="B14" s="1087">
        <v>435.41600000000005</v>
      </c>
      <c r="C14" s="867">
        <v>4571.8680000000004</v>
      </c>
      <c r="D14" s="867">
        <v>1.258</v>
      </c>
      <c r="E14" s="867">
        <v>13.209</v>
      </c>
      <c r="F14" s="868">
        <v>436.67400000000004</v>
      </c>
      <c r="G14" s="868">
        <v>4585.0770000000002</v>
      </c>
      <c r="H14" s="1087">
        <v>6.4130000000000003</v>
      </c>
      <c r="I14" s="867">
        <v>67.336500000000001</v>
      </c>
      <c r="J14" s="867">
        <v>12.481</v>
      </c>
      <c r="K14" s="867">
        <v>131.0505</v>
      </c>
      <c r="L14" s="868">
        <v>18.893999999999998</v>
      </c>
      <c r="M14" s="868">
        <v>198.387</v>
      </c>
      <c r="N14" s="1139">
        <v>20.216999999999999</v>
      </c>
      <c r="O14" s="1140">
        <v>212.27849999999998</v>
      </c>
      <c r="P14" s="870">
        <v>475.78500000000003</v>
      </c>
      <c r="Q14" s="870">
        <v>4995.7425000000003</v>
      </c>
      <c r="S14" s="372"/>
      <c r="T14" s="1239"/>
      <c r="U14" s="1239"/>
      <c r="V14" s="1239"/>
      <c r="W14" s="1239"/>
    </row>
    <row r="15" spans="1:23" ht="12" customHeight="1">
      <c r="A15" s="860">
        <v>1966</v>
      </c>
      <c r="B15" s="1083">
        <v>473.416</v>
      </c>
      <c r="C15" s="861">
        <v>4970.8680000000004</v>
      </c>
      <c r="D15" s="861">
        <v>2.383</v>
      </c>
      <c r="E15" s="861">
        <v>25.0215</v>
      </c>
      <c r="F15" s="1086">
        <v>475.79899999999998</v>
      </c>
      <c r="G15" s="1086">
        <v>4995.8895000000002</v>
      </c>
      <c r="H15" s="1084">
        <v>6.2619999999999996</v>
      </c>
      <c r="I15" s="1085">
        <v>65.750999999999991</v>
      </c>
      <c r="J15" s="1085">
        <v>13.462999999999999</v>
      </c>
      <c r="K15" s="1085">
        <v>141.36149999999998</v>
      </c>
      <c r="L15" s="1086">
        <v>19.724999999999998</v>
      </c>
      <c r="M15" s="1086">
        <v>207.11249999999995</v>
      </c>
      <c r="N15" s="1088">
        <v>5.4039999999999999</v>
      </c>
      <c r="O15" s="1138">
        <v>56.741999999999997</v>
      </c>
      <c r="P15" s="1236">
        <v>500.928</v>
      </c>
      <c r="Q15" s="1236">
        <v>5259.7440000000006</v>
      </c>
      <c r="S15" s="372"/>
      <c r="T15" s="1239"/>
      <c r="U15" s="1239"/>
      <c r="V15" s="1239"/>
      <c r="W15" s="1239"/>
    </row>
    <row r="16" spans="1:23" ht="12" customHeight="1">
      <c r="A16" s="865">
        <v>1967</v>
      </c>
      <c r="B16" s="1084">
        <v>523.56400000000008</v>
      </c>
      <c r="C16" s="1085">
        <v>5497.4220000000005</v>
      </c>
      <c r="D16" s="1085">
        <v>36.781999999999996</v>
      </c>
      <c r="E16" s="1085">
        <v>386.21099999999996</v>
      </c>
      <c r="F16" s="1086">
        <v>560.34600000000012</v>
      </c>
      <c r="G16" s="1086">
        <v>5883.6330000000007</v>
      </c>
      <c r="H16" s="1084">
        <v>7.4359999999999999</v>
      </c>
      <c r="I16" s="1085">
        <v>78.078000000000003</v>
      </c>
      <c r="J16" s="1085">
        <v>16.463000000000001</v>
      </c>
      <c r="K16" s="1085">
        <v>172.86150000000001</v>
      </c>
      <c r="L16" s="1086">
        <v>23.899000000000001</v>
      </c>
      <c r="M16" s="1086">
        <v>250.93950000000001</v>
      </c>
      <c r="N16" s="1088">
        <v>13.398</v>
      </c>
      <c r="O16" s="1138">
        <v>140.679</v>
      </c>
      <c r="P16" s="1236">
        <v>597.64300000000014</v>
      </c>
      <c r="Q16" s="1236">
        <v>6275.2515000000012</v>
      </c>
      <c r="S16" s="372"/>
      <c r="T16" s="1239"/>
      <c r="U16" s="1239"/>
      <c r="V16" s="1239"/>
      <c r="W16" s="1239"/>
    </row>
    <row r="17" spans="1:23" ht="12" customHeight="1">
      <c r="A17" s="865">
        <v>1968</v>
      </c>
      <c r="B17" s="1084">
        <v>619.36599999999999</v>
      </c>
      <c r="C17" s="1085">
        <v>6503.3429999999998</v>
      </c>
      <c r="D17" s="1085">
        <v>61.588999999999999</v>
      </c>
      <c r="E17" s="1085">
        <v>646.68449999999996</v>
      </c>
      <c r="F17" s="1086">
        <v>680.95499999999993</v>
      </c>
      <c r="G17" s="1086">
        <v>7150.0275000000001</v>
      </c>
      <c r="H17" s="1084">
        <v>8.9030000000000005</v>
      </c>
      <c r="I17" s="1085">
        <v>93.481500000000011</v>
      </c>
      <c r="J17" s="1085">
        <v>19.053999999999998</v>
      </c>
      <c r="K17" s="1085">
        <v>200.06699999999998</v>
      </c>
      <c r="L17" s="1086">
        <v>27.957000000000001</v>
      </c>
      <c r="M17" s="1086">
        <v>293.54849999999999</v>
      </c>
      <c r="N17" s="1088">
        <v>24.146999999999998</v>
      </c>
      <c r="O17" s="1138">
        <v>253.54349999999999</v>
      </c>
      <c r="P17" s="1236">
        <v>733.05899999999997</v>
      </c>
      <c r="Q17" s="1236">
        <v>7697.1194999999998</v>
      </c>
      <c r="S17" s="372"/>
      <c r="T17" s="1239"/>
      <c r="U17" s="1239"/>
      <c r="V17" s="1239"/>
      <c r="W17" s="1239"/>
    </row>
    <row r="18" spans="1:23" ht="12" customHeight="1">
      <c r="A18" s="865">
        <v>1969</v>
      </c>
      <c r="B18" s="1084">
        <v>658.19499999999994</v>
      </c>
      <c r="C18" s="1085">
        <v>6911.0475000000006</v>
      </c>
      <c r="D18" s="1085">
        <v>84.786000000000001</v>
      </c>
      <c r="E18" s="1085">
        <v>890.25300000000004</v>
      </c>
      <c r="F18" s="1086">
        <v>742.98099999999999</v>
      </c>
      <c r="G18" s="1086">
        <v>7801.3005000000003</v>
      </c>
      <c r="H18" s="1084">
        <v>12.526999999999999</v>
      </c>
      <c r="I18" s="1085">
        <v>131.5335</v>
      </c>
      <c r="J18" s="1085">
        <v>25.227</v>
      </c>
      <c r="K18" s="1085">
        <v>264.88350000000003</v>
      </c>
      <c r="L18" s="1086">
        <v>37.753999999999998</v>
      </c>
      <c r="M18" s="1086">
        <v>396.41700000000003</v>
      </c>
      <c r="N18" s="1088">
        <v>22.242000000000001</v>
      </c>
      <c r="O18" s="1138">
        <v>233.541</v>
      </c>
      <c r="P18" s="1236">
        <v>802.97699999999998</v>
      </c>
      <c r="Q18" s="1236">
        <v>8431.2584999999999</v>
      </c>
      <c r="S18" s="372"/>
      <c r="T18" s="1239"/>
      <c r="U18" s="1239"/>
      <c r="V18" s="1239"/>
      <c r="W18" s="1239"/>
    </row>
    <row r="19" spans="1:23" ht="12" customHeight="1">
      <c r="A19" s="865">
        <v>1970</v>
      </c>
      <c r="B19" s="1084">
        <v>701.31799999999998</v>
      </c>
      <c r="C19" s="1085">
        <v>7363.8389999999999</v>
      </c>
      <c r="D19" s="1085">
        <v>107.065</v>
      </c>
      <c r="E19" s="1085">
        <v>1124.1824999999999</v>
      </c>
      <c r="F19" s="1086">
        <v>808.38300000000004</v>
      </c>
      <c r="G19" s="1086">
        <v>8488.0214999999989</v>
      </c>
      <c r="H19" s="1084">
        <v>15.772</v>
      </c>
      <c r="I19" s="1085">
        <v>165.60599999999999</v>
      </c>
      <c r="J19" s="1085">
        <v>31.823</v>
      </c>
      <c r="K19" s="1085">
        <v>334.14150000000001</v>
      </c>
      <c r="L19" s="1086">
        <v>47.594999999999999</v>
      </c>
      <c r="M19" s="1086">
        <v>499.7475</v>
      </c>
      <c r="N19" s="1088">
        <v>24.861000000000001</v>
      </c>
      <c r="O19" s="1138">
        <v>261.04050000000001</v>
      </c>
      <c r="P19" s="1236">
        <v>880.83900000000006</v>
      </c>
      <c r="Q19" s="1236">
        <v>9248.8094999999976</v>
      </c>
      <c r="S19" s="372"/>
      <c r="T19" s="1239"/>
      <c r="U19" s="1239"/>
      <c r="V19" s="1239"/>
      <c r="W19" s="1239"/>
    </row>
    <row r="20" spans="1:23" ht="12" customHeight="1">
      <c r="A20" s="865">
        <v>1971</v>
      </c>
      <c r="B20" s="1084">
        <v>713.05200000000002</v>
      </c>
      <c r="C20" s="1085">
        <v>7487.0460000000003</v>
      </c>
      <c r="D20" s="1085">
        <v>110.63200000000001</v>
      </c>
      <c r="E20" s="1085">
        <v>1161.636</v>
      </c>
      <c r="F20" s="1086">
        <v>823.68399999999997</v>
      </c>
      <c r="G20" s="1086">
        <v>8648.6820000000007</v>
      </c>
      <c r="H20" s="1084">
        <v>17.777999999999999</v>
      </c>
      <c r="I20" s="1085">
        <v>186.66899999999998</v>
      </c>
      <c r="J20" s="1085">
        <v>45.415999999999997</v>
      </c>
      <c r="K20" s="1085">
        <v>476.86799999999994</v>
      </c>
      <c r="L20" s="1086">
        <v>63.193999999999996</v>
      </c>
      <c r="M20" s="1086">
        <v>663.53699999999992</v>
      </c>
      <c r="N20" s="1088">
        <v>37.954000000000001</v>
      </c>
      <c r="O20" s="1138">
        <v>398.517</v>
      </c>
      <c r="P20" s="1236">
        <v>924.83199999999988</v>
      </c>
      <c r="Q20" s="1236">
        <v>9710.7360000000008</v>
      </c>
      <c r="S20" s="372"/>
      <c r="T20" s="1239"/>
      <c r="U20" s="1239"/>
      <c r="V20" s="1239"/>
      <c r="W20" s="1239"/>
    </row>
    <row r="21" spans="1:23" ht="12" customHeight="1">
      <c r="A21" s="865">
        <v>1972</v>
      </c>
      <c r="B21" s="1084">
        <v>729.47899999999993</v>
      </c>
      <c r="C21" s="1085">
        <v>7659.5294999999978</v>
      </c>
      <c r="D21" s="1085">
        <v>123.17400000000001</v>
      </c>
      <c r="E21" s="1085">
        <v>1293.3269999999998</v>
      </c>
      <c r="F21" s="1086">
        <v>852.65299999999991</v>
      </c>
      <c r="G21" s="1086">
        <v>8952.8564999999981</v>
      </c>
      <c r="H21" s="1084">
        <v>27.300999999999998</v>
      </c>
      <c r="I21" s="1085">
        <v>286.66049999999996</v>
      </c>
      <c r="J21" s="1085">
        <v>56.472000000000001</v>
      </c>
      <c r="K21" s="1085">
        <v>592.9559999999999</v>
      </c>
      <c r="L21" s="1086">
        <v>83.772999999999996</v>
      </c>
      <c r="M21" s="1086">
        <v>879.61649999999986</v>
      </c>
      <c r="N21" s="1088">
        <v>24.22</v>
      </c>
      <c r="O21" s="1138">
        <v>254.30999999999995</v>
      </c>
      <c r="P21" s="1236">
        <v>960.64599999999996</v>
      </c>
      <c r="Q21" s="1236">
        <v>10086.782999999998</v>
      </c>
      <c r="S21" s="372"/>
      <c r="T21" s="1239"/>
      <c r="U21" s="1239"/>
      <c r="V21" s="1239"/>
      <c r="W21" s="1239"/>
    </row>
    <row r="22" spans="1:23" ht="12" customHeight="1">
      <c r="A22" s="865">
        <v>1973</v>
      </c>
      <c r="B22" s="1084">
        <v>709.19799999999998</v>
      </c>
      <c r="C22" s="1085">
        <v>7446.5789999999997</v>
      </c>
      <c r="D22" s="1085">
        <v>149.249</v>
      </c>
      <c r="E22" s="1085">
        <v>1567.1144999999999</v>
      </c>
      <c r="F22" s="1086">
        <v>858.447</v>
      </c>
      <c r="G22" s="1086">
        <v>9013.6934999999994</v>
      </c>
      <c r="H22" s="1084">
        <v>37.511000000000003</v>
      </c>
      <c r="I22" s="1085">
        <v>393.86550000000005</v>
      </c>
      <c r="J22" s="1085">
        <v>79.841999999999999</v>
      </c>
      <c r="K22" s="1085">
        <v>838.34100000000001</v>
      </c>
      <c r="L22" s="1086">
        <v>117.35300000000001</v>
      </c>
      <c r="M22" s="1086">
        <v>1232.2065</v>
      </c>
      <c r="N22" s="1088">
        <v>32.801000000000002</v>
      </c>
      <c r="O22" s="1138">
        <v>344.41050000000001</v>
      </c>
      <c r="P22" s="1236">
        <v>1008.601</v>
      </c>
      <c r="Q22" s="1236">
        <v>10590.3105</v>
      </c>
      <c r="S22" s="372"/>
      <c r="T22" s="1239"/>
      <c r="U22" s="1239"/>
      <c r="V22" s="1239"/>
      <c r="W22" s="1239"/>
    </row>
    <row r="23" spans="1:23" ht="12" customHeight="1">
      <c r="A23" s="865">
        <v>1974</v>
      </c>
      <c r="B23" s="1084">
        <v>810.18100000000004</v>
      </c>
      <c r="C23" s="1085">
        <v>8506.9004999999997</v>
      </c>
      <c r="D23" s="1085">
        <v>171.696</v>
      </c>
      <c r="E23" s="1085">
        <v>1802.808</v>
      </c>
      <c r="F23" s="1086">
        <v>981.87700000000007</v>
      </c>
      <c r="G23" s="1086">
        <v>10309.708500000001</v>
      </c>
      <c r="H23" s="1084">
        <v>48.957999999999998</v>
      </c>
      <c r="I23" s="1085">
        <v>514.05899999999997</v>
      </c>
      <c r="J23" s="1085">
        <v>97.881</v>
      </c>
      <c r="K23" s="1085">
        <v>1027.7505000000001</v>
      </c>
      <c r="L23" s="1086">
        <v>146.839</v>
      </c>
      <c r="M23" s="1086">
        <v>1541.8095000000001</v>
      </c>
      <c r="N23" s="1088">
        <v>27.463000000000001</v>
      </c>
      <c r="O23" s="1138">
        <v>288.36150000000004</v>
      </c>
      <c r="P23" s="1236">
        <v>1156.1790000000001</v>
      </c>
      <c r="Q23" s="1236">
        <v>12139.879500000001</v>
      </c>
      <c r="S23" s="372"/>
      <c r="T23" s="1239"/>
      <c r="U23" s="1239"/>
      <c r="V23" s="1239"/>
      <c r="W23" s="1239"/>
    </row>
    <row r="24" spans="1:23" ht="12" customHeight="1">
      <c r="A24" s="866">
        <v>1975</v>
      </c>
      <c r="B24" s="1087">
        <v>1102.17</v>
      </c>
      <c r="C24" s="867">
        <v>11572.785</v>
      </c>
      <c r="D24" s="867">
        <v>199.98599999999999</v>
      </c>
      <c r="E24" s="867">
        <v>2099.8530000000001</v>
      </c>
      <c r="F24" s="868">
        <v>1302.1559999999999</v>
      </c>
      <c r="G24" s="868">
        <v>13672.637999999999</v>
      </c>
      <c r="H24" s="1087">
        <v>57.59</v>
      </c>
      <c r="I24" s="867">
        <v>604.69500000000005</v>
      </c>
      <c r="J24" s="867">
        <v>131.67500000000001</v>
      </c>
      <c r="K24" s="867">
        <v>1382.5875000000001</v>
      </c>
      <c r="L24" s="868">
        <v>189.26500000000001</v>
      </c>
      <c r="M24" s="868">
        <v>1987.2825000000003</v>
      </c>
      <c r="N24" s="1139">
        <v>55.207999999999998</v>
      </c>
      <c r="O24" s="1140">
        <v>579.68399999999997</v>
      </c>
      <c r="P24" s="870">
        <v>1546.6290000000001</v>
      </c>
      <c r="Q24" s="870">
        <v>16239.604499999999</v>
      </c>
      <c r="S24" s="372"/>
      <c r="T24" s="1239"/>
      <c r="U24" s="1239"/>
      <c r="V24" s="1239"/>
      <c r="W24" s="1239"/>
    </row>
    <row r="25" spans="1:23" ht="12" customHeight="1">
      <c r="A25" s="865">
        <v>1976</v>
      </c>
      <c r="B25" s="1084">
        <v>1286.1320000000001</v>
      </c>
      <c r="C25" s="1085">
        <v>13504.385999999999</v>
      </c>
      <c r="D25" s="1085">
        <v>348.99599999999998</v>
      </c>
      <c r="E25" s="1085">
        <v>3664.4579999999996</v>
      </c>
      <c r="F25" s="1086">
        <v>1635.1280000000002</v>
      </c>
      <c r="G25" s="1086">
        <v>17168.843999999997</v>
      </c>
      <c r="H25" s="1084">
        <v>85.087999999999994</v>
      </c>
      <c r="I25" s="1085">
        <v>893.42399999999998</v>
      </c>
      <c r="J25" s="1085">
        <v>172.41499999999999</v>
      </c>
      <c r="K25" s="1085">
        <v>1810.3574999999998</v>
      </c>
      <c r="L25" s="1086">
        <v>257.50299999999999</v>
      </c>
      <c r="M25" s="1086">
        <v>2703.7815000000001</v>
      </c>
      <c r="N25" s="1088">
        <v>13.38</v>
      </c>
      <c r="O25" s="1138">
        <v>140.49</v>
      </c>
      <c r="P25" s="1236">
        <v>1906.0110000000002</v>
      </c>
      <c r="Q25" s="1236">
        <v>20013.1155</v>
      </c>
      <c r="S25" s="372"/>
      <c r="T25" s="1239"/>
      <c r="U25" s="1239"/>
      <c r="V25" s="1239"/>
      <c r="W25" s="1239"/>
    </row>
    <row r="26" spans="1:23" ht="12" customHeight="1">
      <c r="A26" s="865">
        <v>1977</v>
      </c>
      <c r="B26" s="1084">
        <v>1512.6179999999999</v>
      </c>
      <c r="C26" s="1085">
        <v>15882.489000000001</v>
      </c>
      <c r="D26" s="1085">
        <v>294.36200000000002</v>
      </c>
      <c r="E26" s="1085">
        <v>3090.8010000000004</v>
      </c>
      <c r="F26" s="1086">
        <v>1806.98</v>
      </c>
      <c r="G26" s="1086">
        <v>18973.29</v>
      </c>
      <c r="H26" s="1084">
        <v>83.775999999999996</v>
      </c>
      <c r="I26" s="1085">
        <v>879.64799999999991</v>
      </c>
      <c r="J26" s="1085">
        <v>199.91900000000001</v>
      </c>
      <c r="K26" s="1085">
        <v>2099.1495</v>
      </c>
      <c r="L26" s="1086">
        <v>283.69499999999999</v>
      </c>
      <c r="M26" s="1086">
        <v>2978.7974999999997</v>
      </c>
      <c r="N26" s="1088">
        <v>67.506</v>
      </c>
      <c r="O26" s="1138">
        <v>708.81299999999999</v>
      </c>
      <c r="P26" s="1236">
        <v>2158.181</v>
      </c>
      <c r="Q26" s="1236">
        <v>22660.9005</v>
      </c>
      <c r="S26" s="372"/>
      <c r="T26" s="1239"/>
      <c r="U26" s="1239"/>
      <c r="V26" s="1239"/>
      <c r="W26" s="1239"/>
    </row>
    <row r="27" spans="1:23" ht="12" customHeight="1">
      <c r="A27" s="865">
        <v>1978</v>
      </c>
      <c r="B27" s="1084">
        <v>1723.999</v>
      </c>
      <c r="C27" s="1085">
        <v>18101.989500000003</v>
      </c>
      <c r="D27" s="1085">
        <v>369.92099999999999</v>
      </c>
      <c r="E27" s="1085">
        <v>3884.1704999999997</v>
      </c>
      <c r="F27" s="1086">
        <v>2093.92</v>
      </c>
      <c r="G27" s="1086">
        <v>21986.160000000003</v>
      </c>
      <c r="H27" s="1084">
        <v>103.21599999999999</v>
      </c>
      <c r="I27" s="1085">
        <v>1083.768</v>
      </c>
      <c r="J27" s="1085">
        <v>269.738</v>
      </c>
      <c r="K27" s="1085">
        <v>2832.2489999999998</v>
      </c>
      <c r="L27" s="1086">
        <v>372.95400000000001</v>
      </c>
      <c r="M27" s="1086">
        <v>3916.0169999999998</v>
      </c>
      <c r="N27" s="1088">
        <v>68.078000000000003</v>
      </c>
      <c r="O27" s="1138">
        <v>714.81900000000007</v>
      </c>
      <c r="P27" s="1236">
        <v>2534.9520000000002</v>
      </c>
      <c r="Q27" s="1236">
        <v>26616.996000000003</v>
      </c>
      <c r="S27" s="372"/>
      <c r="T27" s="1239"/>
      <c r="U27" s="1239"/>
      <c r="V27" s="1239"/>
      <c r="W27" s="1239"/>
    </row>
    <row r="28" spans="1:23" ht="12" customHeight="1">
      <c r="A28" s="865">
        <v>1979</v>
      </c>
      <c r="B28" s="1084">
        <v>2101.6489999999999</v>
      </c>
      <c r="C28" s="1085">
        <v>22067.3145</v>
      </c>
      <c r="D28" s="1085">
        <v>428.64299999999997</v>
      </c>
      <c r="E28" s="1085">
        <v>4500.7514999999994</v>
      </c>
      <c r="F28" s="1086">
        <v>2530.2919999999999</v>
      </c>
      <c r="G28" s="1086">
        <v>26568.065999999999</v>
      </c>
      <c r="H28" s="1084">
        <v>116.742</v>
      </c>
      <c r="I28" s="1085">
        <v>1225.7909999999999</v>
      </c>
      <c r="J28" s="1085">
        <v>314.03899999999999</v>
      </c>
      <c r="K28" s="1085">
        <v>3297.4094999999998</v>
      </c>
      <c r="L28" s="1086">
        <v>430.78100000000001</v>
      </c>
      <c r="M28" s="1086">
        <v>4523.2004999999999</v>
      </c>
      <c r="N28" s="1088">
        <v>-20.925999999999998</v>
      </c>
      <c r="O28" s="1138">
        <v>-219.72299999999998</v>
      </c>
      <c r="P28" s="1236">
        <v>2940.1469999999999</v>
      </c>
      <c r="Q28" s="1236">
        <v>30871.543499999996</v>
      </c>
      <c r="S28" s="372"/>
      <c r="T28" s="1239"/>
      <c r="U28" s="1239"/>
      <c r="V28" s="1239"/>
      <c r="W28" s="1239"/>
    </row>
    <row r="29" spans="1:23" ht="12" customHeight="1">
      <c r="A29" s="865">
        <v>1980</v>
      </c>
      <c r="B29" s="1084">
        <v>2346.174</v>
      </c>
      <c r="C29" s="1085">
        <v>24634.827000000001</v>
      </c>
      <c r="D29" s="1085">
        <v>517.43200000000002</v>
      </c>
      <c r="E29" s="1085">
        <v>5431.5974999999999</v>
      </c>
      <c r="F29" s="1086">
        <v>2863.6059999999998</v>
      </c>
      <c r="G29" s="1086">
        <v>30066.424500000001</v>
      </c>
      <c r="H29" s="1084">
        <v>127.121</v>
      </c>
      <c r="I29" s="1085">
        <v>1334.7704999999999</v>
      </c>
      <c r="J29" s="1085">
        <v>378.005</v>
      </c>
      <c r="K29" s="1085">
        <v>3969.0524999999998</v>
      </c>
      <c r="L29" s="1086">
        <v>505.12599999999998</v>
      </c>
      <c r="M29" s="1086">
        <v>5303.8229999999994</v>
      </c>
      <c r="N29" s="1088">
        <v>44.756999999999998</v>
      </c>
      <c r="O29" s="1138">
        <v>469.94849999999997</v>
      </c>
      <c r="P29" s="1236">
        <v>3413.489</v>
      </c>
      <c r="Q29" s="1236">
        <v>35840.195999999996</v>
      </c>
      <c r="S29" s="372"/>
      <c r="T29" s="1239"/>
      <c r="U29" s="1239"/>
      <c r="V29" s="1239"/>
      <c r="W29" s="1239"/>
    </row>
    <row r="30" spans="1:23" ht="12" customHeight="1">
      <c r="A30" s="865">
        <v>1981</v>
      </c>
      <c r="B30" s="1084">
        <v>2442.0149999999999</v>
      </c>
      <c r="C30" s="1085">
        <v>25641.157500000001</v>
      </c>
      <c r="D30" s="1085">
        <v>548.09500000000003</v>
      </c>
      <c r="E30" s="1085">
        <v>5754.9975000000004</v>
      </c>
      <c r="F30" s="1086">
        <v>2990.1099999999997</v>
      </c>
      <c r="G30" s="1086">
        <v>31396.155000000002</v>
      </c>
      <c r="H30" s="1084">
        <v>138.39400000000001</v>
      </c>
      <c r="I30" s="1085">
        <v>1453.1370000000002</v>
      </c>
      <c r="J30" s="1085">
        <v>413.46899999999999</v>
      </c>
      <c r="K30" s="1085">
        <v>4341.4245000000001</v>
      </c>
      <c r="L30" s="1086">
        <v>551.86300000000006</v>
      </c>
      <c r="M30" s="1086">
        <v>5794.5614999999998</v>
      </c>
      <c r="N30" s="1088">
        <v>79.585999999999999</v>
      </c>
      <c r="O30" s="1138">
        <v>835.65300000000002</v>
      </c>
      <c r="P30" s="1236">
        <v>3621.5589999999997</v>
      </c>
      <c r="Q30" s="1236">
        <v>38026.369500000001</v>
      </c>
      <c r="S30" s="372"/>
      <c r="T30" s="1239"/>
      <c r="U30" s="1239"/>
      <c r="V30" s="1239"/>
      <c r="W30" s="1239"/>
    </row>
    <row r="31" spans="1:23" ht="12" customHeight="1">
      <c r="A31" s="865">
        <v>1982</v>
      </c>
      <c r="B31" s="1084">
        <v>2764.221</v>
      </c>
      <c r="C31" s="1085">
        <v>29024.320499999998</v>
      </c>
      <c r="D31" s="1085">
        <v>632.73</v>
      </c>
      <c r="E31" s="1085">
        <v>6643.665</v>
      </c>
      <c r="F31" s="1086">
        <v>3396.951</v>
      </c>
      <c r="G31" s="1086">
        <v>35667.985499999995</v>
      </c>
      <c r="H31" s="1084">
        <v>149.23400000000001</v>
      </c>
      <c r="I31" s="1085">
        <v>1566.9570000000001</v>
      </c>
      <c r="J31" s="1085">
        <v>492.20800000000003</v>
      </c>
      <c r="K31" s="1085">
        <v>5168.1840000000002</v>
      </c>
      <c r="L31" s="1086">
        <v>641.44200000000001</v>
      </c>
      <c r="M31" s="1086">
        <v>6735.1410000000005</v>
      </c>
      <c r="N31" s="1088">
        <v>152.48099999999999</v>
      </c>
      <c r="O31" s="1138">
        <v>1601.0504999999998</v>
      </c>
      <c r="P31" s="1236">
        <v>4190.8739999999998</v>
      </c>
      <c r="Q31" s="1236">
        <v>44004.176999999996</v>
      </c>
      <c r="S31" s="372"/>
      <c r="T31" s="1239"/>
      <c r="U31" s="1239"/>
      <c r="V31" s="1239"/>
      <c r="W31" s="1239"/>
    </row>
    <row r="32" spans="1:23" ht="12" customHeight="1">
      <c r="A32" s="865">
        <v>1983</v>
      </c>
      <c r="B32" s="1084">
        <v>3116.277</v>
      </c>
      <c r="C32" s="1085">
        <v>32720.908499999998</v>
      </c>
      <c r="D32" s="1085">
        <v>695.476</v>
      </c>
      <c r="E32" s="1085">
        <v>7302.4979999999996</v>
      </c>
      <c r="F32" s="1086">
        <v>3811.7530000000002</v>
      </c>
      <c r="G32" s="1086">
        <v>40023.406499999997</v>
      </c>
      <c r="H32" s="1084">
        <v>157.73699999999999</v>
      </c>
      <c r="I32" s="1085">
        <v>1656.2384999999999</v>
      </c>
      <c r="J32" s="1085">
        <v>532.79100000000005</v>
      </c>
      <c r="K32" s="1085">
        <v>5594.3055000000004</v>
      </c>
      <c r="L32" s="1086">
        <v>690.52800000000002</v>
      </c>
      <c r="M32" s="1086">
        <v>7250.5439999999999</v>
      </c>
      <c r="N32" s="1088">
        <v>161.435</v>
      </c>
      <c r="O32" s="1138">
        <v>1695.0675000000001</v>
      </c>
      <c r="P32" s="1236">
        <v>4663.7160000000003</v>
      </c>
      <c r="Q32" s="1236">
        <v>48969.017999999996</v>
      </c>
      <c r="S32" s="372"/>
      <c r="T32" s="1239"/>
      <c r="U32" s="1239"/>
      <c r="V32" s="1239"/>
      <c r="W32" s="1239"/>
    </row>
    <row r="33" spans="1:30" ht="12" customHeight="1">
      <c r="A33" s="865">
        <v>1984</v>
      </c>
      <c r="B33" s="1088">
        <v>3167.6729999999998</v>
      </c>
      <c r="C33" s="1089">
        <v>33260.566500000001</v>
      </c>
      <c r="D33" s="1089">
        <v>795.34299999999996</v>
      </c>
      <c r="E33" s="1089">
        <v>8351.1014999999989</v>
      </c>
      <c r="F33" s="1086">
        <v>3963.0159999999996</v>
      </c>
      <c r="G33" s="1086">
        <v>41611.667999999998</v>
      </c>
      <c r="H33" s="1088">
        <v>191.14699999999999</v>
      </c>
      <c r="I33" s="1089">
        <v>2007.0435</v>
      </c>
      <c r="J33" s="1089">
        <v>657.01300000000003</v>
      </c>
      <c r="K33" s="1089">
        <v>6898.6365000000005</v>
      </c>
      <c r="L33" s="1086">
        <v>848.16000000000008</v>
      </c>
      <c r="M33" s="1086">
        <v>8905.68</v>
      </c>
      <c r="N33" s="1088">
        <v>174.43</v>
      </c>
      <c r="O33" s="1138">
        <v>1831.5150000000001</v>
      </c>
      <c r="P33" s="1236">
        <v>4985.6059999999998</v>
      </c>
      <c r="Q33" s="1236">
        <v>52348.862999999998</v>
      </c>
      <c r="S33" s="372"/>
      <c r="T33" s="1239"/>
      <c r="U33" s="1239"/>
      <c r="V33" s="1239"/>
      <c r="W33" s="1239"/>
    </row>
    <row r="34" spans="1:30" ht="12" customHeight="1">
      <c r="A34" s="865">
        <v>1985</v>
      </c>
      <c r="B34" s="1088">
        <v>3133.9350000000004</v>
      </c>
      <c r="C34" s="1089">
        <v>32906.317500000005</v>
      </c>
      <c r="D34" s="1089">
        <v>902.60799999999995</v>
      </c>
      <c r="E34" s="1089">
        <v>9477.384</v>
      </c>
      <c r="F34" s="868">
        <v>4036.5430000000006</v>
      </c>
      <c r="G34" s="868">
        <v>42383.701500000003</v>
      </c>
      <c r="H34" s="1139">
        <v>214.262</v>
      </c>
      <c r="I34" s="869">
        <v>2249.7510000000002</v>
      </c>
      <c r="J34" s="869">
        <v>763.55</v>
      </c>
      <c r="K34" s="869">
        <v>8017.2749999999996</v>
      </c>
      <c r="L34" s="868">
        <v>977.8119999999999</v>
      </c>
      <c r="M34" s="868">
        <v>10267.026</v>
      </c>
      <c r="N34" s="1139">
        <v>152.762</v>
      </c>
      <c r="O34" s="1140">
        <v>1604.001</v>
      </c>
      <c r="P34" s="870">
        <v>5167.1170000000002</v>
      </c>
      <c r="Q34" s="870">
        <v>54254.728499999997</v>
      </c>
      <c r="S34" s="372"/>
      <c r="T34" s="1239"/>
      <c r="U34" s="1239"/>
      <c r="V34" s="1239"/>
      <c r="W34" s="1239"/>
    </row>
    <row r="35" spans="1:30" ht="12" customHeight="1">
      <c r="A35" s="860">
        <v>1986</v>
      </c>
      <c r="B35" s="1090">
        <v>3343.5460000000003</v>
      </c>
      <c r="C35" s="863">
        <v>35107.233</v>
      </c>
      <c r="D35" s="863">
        <v>981.452</v>
      </c>
      <c r="E35" s="863">
        <v>10305.245999999999</v>
      </c>
      <c r="F35" s="1086">
        <v>4324.9980000000005</v>
      </c>
      <c r="G35" s="1086">
        <v>45412.478999999999</v>
      </c>
      <c r="H35" s="1088">
        <v>250.55699999999999</v>
      </c>
      <c r="I35" s="1089">
        <v>2630.8485000000001</v>
      </c>
      <c r="J35" s="1089">
        <v>829.65599999999995</v>
      </c>
      <c r="K35" s="1089">
        <v>8711.387999999999</v>
      </c>
      <c r="L35" s="1086">
        <v>1080.213</v>
      </c>
      <c r="M35" s="1086">
        <v>11342.236499999999</v>
      </c>
      <c r="N35" s="1088">
        <v>163.91300000000001</v>
      </c>
      <c r="O35" s="1138">
        <v>1721.0865000000001</v>
      </c>
      <c r="P35" s="1236">
        <v>5569.1239999999998</v>
      </c>
      <c r="Q35" s="1236">
        <v>58475.801999999996</v>
      </c>
      <c r="S35" s="372"/>
      <c r="T35" s="1239"/>
      <c r="U35" s="1239"/>
      <c r="V35" s="1239"/>
      <c r="W35" s="1239"/>
    </row>
    <row r="36" spans="1:30" ht="12" customHeight="1">
      <c r="A36" s="865">
        <v>1987</v>
      </c>
      <c r="B36" s="1088">
        <v>3445.0619999999999</v>
      </c>
      <c r="C36" s="1089">
        <v>36173.150999999998</v>
      </c>
      <c r="D36" s="1089">
        <v>1111.9970000000001</v>
      </c>
      <c r="E36" s="1089">
        <v>11675.968500000001</v>
      </c>
      <c r="F36" s="1086">
        <v>4557.0590000000002</v>
      </c>
      <c r="G36" s="1086">
        <v>47849.119500000001</v>
      </c>
      <c r="H36" s="1088">
        <v>269.57299999999998</v>
      </c>
      <c r="I36" s="1089">
        <v>2830.5164999999997</v>
      </c>
      <c r="J36" s="1089">
        <v>964.61599999999999</v>
      </c>
      <c r="K36" s="1089">
        <v>10128.468000000001</v>
      </c>
      <c r="L36" s="1086">
        <v>1234.1889999999999</v>
      </c>
      <c r="M36" s="1086">
        <v>12958.9845</v>
      </c>
      <c r="N36" s="1084">
        <v>219.01400000000001</v>
      </c>
      <c r="O36" s="1141">
        <v>2299.6469999999999</v>
      </c>
      <c r="P36" s="1236">
        <v>6010.2619999999997</v>
      </c>
      <c r="Q36" s="1236">
        <v>63107.750999999997</v>
      </c>
      <c r="S36" s="372"/>
      <c r="T36" s="1239"/>
      <c r="U36" s="1239"/>
      <c r="V36" s="1239"/>
      <c r="W36" s="1239"/>
    </row>
    <row r="37" spans="1:30" ht="12" customHeight="1">
      <c r="A37" s="865">
        <v>1988</v>
      </c>
      <c r="B37" s="1088">
        <v>3601.556</v>
      </c>
      <c r="C37" s="1089">
        <v>37816.338000000003</v>
      </c>
      <c r="D37" s="1089">
        <v>1165.7180000000001</v>
      </c>
      <c r="E37" s="1089">
        <v>12240.039000000001</v>
      </c>
      <c r="F37" s="1086">
        <v>4767.2740000000003</v>
      </c>
      <c r="G37" s="1086">
        <v>50056.377000000008</v>
      </c>
      <c r="H37" s="1088">
        <v>284.15300000000002</v>
      </c>
      <c r="I37" s="1089">
        <v>2983.6065000000003</v>
      </c>
      <c r="J37" s="1089">
        <v>971.56799999999998</v>
      </c>
      <c r="K37" s="1089">
        <v>10201.464</v>
      </c>
      <c r="L37" s="1086">
        <v>1255.721</v>
      </c>
      <c r="M37" s="1086">
        <v>13185.0705</v>
      </c>
      <c r="N37" s="1084">
        <v>169.83</v>
      </c>
      <c r="O37" s="1141">
        <v>1783.2150000000001</v>
      </c>
      <c r="P37" s="1236">
        <v>6192.8250000000007</v>
      </c>
      <c r="Q37" s="1236">
        <v>65024.662500000006</v>
      </c>
      <c r="S37" s="372"/>
      <c r="T37" s="1239"/>
      <c r="U37" s="1239"/>
      <c r="V37" s="1239"/>
      <c r="W37" s="1239"/>
    </row>
    <row r="38" spans="1:30" ht="12" customHeight="1">
      <c r="A38" s="865">
        <v>1989</v>
      </c>
      <c r="B38" s="1088">
        <v>4031.2640000000001</v>
      </c>
      <c r="C38" s="1089">
        <v>42328.272000000004</v>
      </c>
      <c r="D38" s="1089">
        <v>1272.5329999999999</v>
      </c>
      <c r="E38" s="1089">
        <v>13361.5965</v>
      </c>
      <c r="F38" s="1086">
        <v>5303.7970000000005</v>
      </c>
      <c r="G38" s="1086">
        <v>55689.868500000004</v>
      </c>
      <c r="H38" s="1088">
        <v>312.08999999999997</v>
      </c>
      <c r="I38" s="1089">
        <v>3276.9449999999997</v>
      </c>
      <c r="J38" s="1089">
        <v>1066.0170000000001</v>
      </c>
      <c r="K38" s="1089">
        <v>11193.1785</v>
      </c>
      <c r="L38" s="1086">
        <v>1378.107</v>
      </c>
      <c r="M38" s="1086">
        <v>14470.1235</v>
      </c>
      <c r="N38" s="1084">
        <v>131.65299999999999</v>
      </c>
      <c r="O38" s="1141">
        <v>1382.3564999999999</v>
      </c>
      <c r="P38" s="1236">
        <v>6813.5570000000007</v>
      </c>
      <c r="Q38" s="1236">
        <v>71542.348499999993</v>
      </c>
      <c r="S38" s="372"/>
      <c r="T38" s="1239"/>
      <c r="U38" s="1239"/>
      <c r="V38" s="1239"/>
      <c r="W38" s="1239"/>
    </row>
    <row r="39" spans="1:30" ht="12" customHeight="1">
      <c r="A39" s="865">
        <v>1990</v>
      </c>
      <c r="B39" s="1088">
        <v>4137.4809999999998</v>
      </c>
      <c r="C39" s="1089">
        <v>43443.550499999998</v>
      </c>
      <c r="D39" s="1089">
        <v>1393.7249999999999</v>
      </c>
      <c r="E39" s="1089">
        <v>14634.112499999999</v>
      </c>
      <c r="F39" s="1086">
        <v>5531.2060000000001</v>
      </c>
      <c r="G39" s="1086">
        <v>58077.663</v>
      </c>
      <c r="H39" s="1088">
        <v>330.35700000000003</v>
      </c>
      <c r="I39" s="1089">
        <v>3468.7485000000001</v>
      </c>
      <c r="J39" s="1089">
        <v>1144.5930000000001</v>
      </c>
      <c r="K39" s="1089">
        <v>12018.226500000001</v>
      </c>
      <c r="L39" s="1086">
        <v>1474.95</v>
      </c>
      <c r="M39" s="1086">
        <v>15486.975</v>
      </c>
      <c r="N39" s="1084">
        <v>132.31100000000001</v>
      </c>
      <c r="O39" s="1141">
        <v>1389.2655</v>
      </c>
      <c r="P39" s="1236">
        <v>7138.4669999999996</v>
      </c>
      <c r="Q39" s="1236">
        <v>74953.9035</v>
      </c>
      <c r="S39" s="372"/>
      <c r="T39" s="1239"/>
      <c r="U39" s="1239"/>
      <c r="V39" s="1239"/>
      <c r="W39" s="1239"/>
    </row>
    <row r="40" spans="1:30" ht="12" customHeight="1">
      <c r="A40" s="865">
        <v>1991</v>
      </c>
      <c r="B40" s="1088">
        <v>3660.4679999999998</v>
      </c>
      <c r="C40" s="1089">
        <v>38434.913999999997</v>
      </c>
      <c r="D40" s="1089">
        <v>1471.5340000000001</v>
      </c>
      <c r="E40" s="1089">
        <v>15451.107000000002</v>
      </c>
      <c r="F40" s="1086">
        <v>5132.0020000000004</v>
      </c>
      <c r="G40" s="1086">
        <v>53886.021000000001</v>
      </c>
      <c r="H40" s="1088">
        <v>379.74400000000003</v>
      </c>
      <c r="I40" s="1089">
        <v>3987.3120000000004</v>
      </c>
      <c r="J40" s="1089">
        <v>1332.0450000000001</v>
      </c>
      <c r="K40" s="1089">
        <v>13986.4725</v>
      </c>
      <c r="L40" s="1086">
        <v>1711.7890000000002</v>
      </c>
      <c r="M40" s="1086">
        <v>17973.784500000002</v>
      </c>
      <c r="N40" s="1084">
        <v>236.14</v>
      </c>
      <c r="O40" s="1141">
        <v>2479.4699999999998</v>
      </c>
      <c r="P40" s="1236">
        <v>7079.9310000000014</v>
      </c>
      <c r="Q40" s="1236">
        <v>74339.275500000003</v>
      </c>
      <c r="S40" s="372"/>
      <c r="T40" s="1239"/>
      <c r="U40" s="1239"/>
      <c r="V40" s="1239"/>
      <c r="W40" s="1239"/>
    </row>
    <row r="41" spans="1:30" ht="12" customHeight="1">
      <c r="A41" s="865">
        <v>1992</v>
      </c>
      <c r="B41" s="1088">
        <v>3332.2429999999999</v>
      </c>
      <c r="C41" s="1089">
        <v>34988.551500000001</v>
      </c>
      <c r="D41" s="1089">
        <v>1530.069</v>
      </c>
      <c r="E41" s="1089">
        <v>16065.7245</v>
      </c>
      <c r="F41" s="1086">
        <v>4862.3119999999999</v>
      </c>
      <c r="G41" s="1086">
        <v>51054.275999999998</v>
      </c>
      <c r="H41" s="1088">
        <v>362.46699999999998</v>
      </c>
      <c r="I41" s="1089">
        <v>3805.9034999999999</v>
      </c>
      <c r="J41" s="1089">
        <v>1247.8</v>
      </c>
      <c r="K41" s="1089">
        <v>13101.9</v>
      </c>
      <c r="L41" s="1086">
        <v>1610.2669999999998</v>
      </c>
      <c r="M41" s="1086">
        <v>16907.803499999998</v>
      </c>
      <c r="N41" s="1084">
        <v>337.36700000000002</v>
      </c>
      <c r="O41" s="1141">
        <v>3542.3535000000002</v>
      </c>
      <c r="P41" s="1236">
        <v>6809.9459999999999</v>
      </c>
      <c r="Q41" s="1236">
        <v>71504.43299999999</v>
      </c>
      <c r="S41" s="372"/>
      <c r="T41" s="1239"/>
      <c r="U41" s="1239"/>
      <c r="V41" s="1239"/>
      <c r="W41" s="1239"/>
    </row>
    <row r="42" spans="1:30" ht="12" customHeight="1">
      <c r="A42" s="865">
        <v>1993</v>
      </c>
      <c r="B42" s="1088">
        <v>3126.8989999999999</v>
      </c>
      <c r="C42" s="1089">
        <v>32832.439499999993</v>
      </c>
      <c r="D42" s="1089">
        <v>1796.329</v>
      </c>
      <c r="E42" s="1089">
        <v>18861.454499999996</v>
      </c>
      <c r="F42" s="1086">
        <v>4923.2280000000001</v>
      </c>
      <c r="G42" s="1086">
        <v>51693.893999999986</v>
      </c>
      <c r="H42" s="1088">
        <v>414.10700000000003</v>
      </c>
      <c r="I42" s="1089">
        <v>4348.1234999999997</v>
      </c>
      <c r="J42" s="1089">
        <v>1464.2719999999999</v>
      </c>
      <c r="K42" s="1089">
        <v>15374.855999999996</v>
      </c>
      <c r="L42" s="1086">
        <v>1878.3789999999999</v>
      </c>
      <c r="M42" s="1086">
        <v>19722.979499999994</v>
      </c>
      <c r="N42" s="1084">
        <v>262.44799999999998</v>
      </c>
      <c r="O42" s="1141">
        <v>2755.7039999999993</v>
      </c>
      <c r="P42" s="1236">
        <v>7064.0550000000003</v>
      </c>
      <c r="Q42" s="1236">
        <v>74172.577499999985</v>
      </c>
      <c r="S42" s="372"/>
      <c r="T42" s="1239"/>
      <c r="U42" s="1239"/>
      <c r="V42" s="1239"/>
      <c r="W42" s="1239"/>
    </row>
    <row r="43" spans="1:30" ht="12" customHeight="1">
      <c r="A43" s="865">
        <v>1994</v>
      </c>
      <c r="B43" s="1088">
        <v>2894.4720000000002</v>
      </c>
      <c r="C43" s="1089">
        <v>30391.956000000006</v>
      </c>
      <c r="D43" s="1089">
        <v>1841.585</v>
      </c>
      <c r="E43" s="1089">
        <v>19336.642500000005</v>
      </c>
      <c r="F43" s="1086">
        <v>4736.0570000000007</v>
      </c>
      <c r="G43" s="1086">
        <v>49728.598500000007</v>
      </c>
      <c r="H43" s="1088">
        <v>514.197</v>
      </c>
      <c r="I43" s="1089">
        <v>5399.0685000000012</v>
      </c>
      <c r="J43" s="1089">
        <v>1534.2950000000001</v>
      </c>
      <c r="K43" s="1089">
        <v>16110.097500000003</v>
      </c>
      <c r="L43" s="1086">
        <v>2048.4920000000002</v>
      </c>
      <c r="M43" s="1086">
        <v>21509.166000000005</v>
      </c>
      <c r="N43" s="1084">
        <v>274.209</v>
      </c>
      <c r="O43" s="1141">
        <v>2879.1945000000005</v>
      </c>
      <c r="P43" s="1236">
        <v>7058.7580000000007</v>
      </c>
      <c r="Q43" s="1236">
        <v>74116.959000000017</v>
      </c>
      <c r="S43" s="372"/>
      <c r="T43" s="1239"/>
      <c r="U43" s="1239"/>
      <c r="V43" s="1239"/>
      <c r="W43" s="1239"/>
    </row>
    <row r="44" spans="1:30" ht="12" customHeight="1">
      <c r="A44" s="866">
        <v>1995</v>
      </c>
      <c r="B44" s="1139">
        <v>3195.3206611795772</v>
      </c>
      <c r="C44" s="869">
        <v>33550.866942385561</v>
      </c>
      <c r="D44" s="869">
        <v>2065.7793388204236</v>
      </c>
      <c r="E44" s="869">
        <v>21690.733057614438</v>
      </c>
      <c r="F44" s="868">
        <v>5261.1</v>
      </c>
      <c r="G44" s="868">
        <v>55241.599999999999</v>
      </c>
      <c r="H44" s="1139">
        <v>620.30189915845858</v>
      </c>
      <c r="I44" s="869">
        <v>6513.1699411638147</v>
      </c>
      <c r="J44" s="869">
        <v>2045.8981008415412</v>
      </c>
      <c r="K44" s="869">
        <v>21481.930058836184</v>
      </c>
      <c r="L44" s="868">
        <v>2666.2</v>
      </c>
      <c r="M44" s="868">
        <v>27995.1</v>
      </c>
      <c r="N44" s="1087">
        <v>147.19999999999945</v>
      </c>
      <c r="O44" s="1142">
        <v>1545.6000000000029</v>
      </c>
      <c r="P44" s="870">
        <v>8074.5</v>
      </c>
      <c r="Q44" s="870">
        <v>84782.3</v>
      </c>
      <c r="S44" s="372"/>
      <c r="T44" s="1239"/>
      <c r="U44" s="1239"/>
      <c r="V44" s="1239"/>
      <c r="W44" s="1239"/>
    </row>
    <row r="45" spans="1:30" ht="26.25" customHeight="1">
      <c r="U45" s="1239"/>
      <c r="V45" s="1239"/>
      <c r="W45" s="1239"/>
      <c r="X45" s="1239"/>
      <c r="Y45" s="372"/>
      <c r="Z45" s="372"/>
      <c r="AA45" s="372"/>
      <c r="AB45" s="372"/>
      <c r="AC45" s="372"/>
      <c r="AD45" s="372"/>
    </row>
    <row r="46" spans="1:30" ht="24" customHeight="1">
      <c r="A46" s="871"/>
      <c r="B46" s="1856" t="s">
        <v>68</v>
      </c>
      <c r="C46" s="1854"/>
      <c r="D46" s="1854" t="s">
        <v>60</v>
      </c>
      <c r="E46" s="1854"/>
      <c r="F46" s="1854" t="s">
        <v>294</v>
      </c>
      <c r="G46" s="1855"/>
      <c r="H46" s="1856" t="s">
        <v>28</v>
      </c>
      <c r="I46" s="1854"/>
      <c r="J46" s="1854" t="s">
        <v>8</v>
      </c>
      <c r="K46" s="1854"/>
      <c r="L46" s="1854" t="s">
        <v>305</v>
      </c>
      <c r="M46" s="1855"/>
      <c r="N46" s="1856" t="s">
        <v>37</v>
      </c>
      <c r="O46" s="1855"/>
      <c r="P46" s="1854" t="s">
        <v>137</v>
      </c>
      <c r="Q46" s="1854"/>
      <c r="U46" s="1239"/>
      <c r="V46" s="1239"/>
      <c r="W46" s="1239"/>
      <c r="X46" s="1239"/>
      <c r="Y46" s="372"/>
      <c r="Z46" s="372"/>
      <c r="AA46" s="372"/>
      <c r="AB46" s="372"/>
      <c r="AC46" s="372"/>
      <c r="AD46" s="372"/>
    </row>
    <row r="47" spans="1:30" ht="15" customHeight="1">
      <c r="A47" s="1213" t="s">
        <v>452</v>
      </c>
      <c r="B47" s="1214" t="s">
        <v>109</v>
      </c>
      <c r="C47" s="1215" t="s">
        <v>110</v>
      </c>
      <c r="D47" s="1215" t="s">
        <v>109</v>
      </c>
      <c r="E47" s="1215" t="s">
        <v>110</v>
      </c>
      <c r="F47" s="1215" t="s">
        <v>109</v>
      </c>
      <c r="G47" s="1216" t="s">
        <v>110</v>
      </c>
      <c r="H47" s="1214" t="s">
        <v>109</v>
      </c>
      <c r="I47" s="1215" t="s">
        <v>110</v>
      </c>
      <c r="J47" s="1215" t="s">
        <v>109</v>
      </c>
      <c r="K47" s="1215" t="s">
        <v>110</v>
      </c>
      <c r="L47" s="1215" t="s">
        <v>109</v>
      </c>
      <c r="M47" s="1216" t="s">
        <v>110</v>
      </c>
      <c r="N47" s="1214" t="s">
        <v>109</v>
      </c>
      <c r="O47" s="1216" t="s">
        <v>110</v>
      </c>
      <c r="P47" s="1215" t="s">
        <v>109</v>
      </c>
      <c r="Q47" s="1215" t="s">
        <v>110</v>
      </c>
      <c r="U47" s="1239"/>
      <c r="V47" s="1239"/>
      <c r="W47" s="1239"/>
      <c r="X47" s="1239"/>
      <c r="Y47" s="372"/>
      <c r="Z47" s="372"/>
      <c r="AA47" s="372"/>
      <c r="AB47" s="372"/>
      <c r="AC47" s="372"/>
      <c r="AD47" s="372"/>
    </row>
    <row r="48" spans="1:30" ht="12" customHeight="1">
      <c r="A48" s="860">
        <v>1996</v>
      </c>
      <c r="B48" s="1090">
        <v>3378.2212324823945</v>
      </c>
      <c r="C48" s="863">
        <v>35471.32294106514</v>
      </c>
      <c r="D48" s="863">
        <v>2427.778767517606</v>
      </c>
      <c r="E48" s="863">
        <v>25489.977058934863</v>
      </c>
      <c r="F48" s="862">
        <v>5806</v>
      </c>
      <c r="G48" s="862">
        <v>60961.3</v>
      </c>
      <c r="H48" s="1090">
        <v>765.4217346725984</v>
      </c>
      <c r="I48" s="863">
        <v>8036.9282140622836</v>
      </c>
      <c r="J48" s="863">
        <v>2585.378265327402</v>
      </c>
      <c r="K48" s="863">
        <v>27145.47178593772</v>
      </c>
      <c r="L48" s="862">
        <v>3350.8</v>
      </c>
      <c r="M48" s="862">
        <v>35182.400000000001</v>
      </c>
      <c r="N48" s="1083">
        <v>149.6</v>
      </c>
      <c r="O48" s="1143">
        <v>1570.6999999999796</v>
      </c>
      <c r="P48" s="864">
        <v>9306.4</v>
      </c>
      <c r="Q48" s="864">
        <v>97714.4</v>
      </c>
      <c r="S48" s="372"/>
      <c r="T48" s="1239"/>
      <c r="U48" s="1239"/>
      <c r="V48" s="1239"/>
      <c r="W48" s="1239"/>
      <c r="X48" s="1239"/>
      <c r="Y48" s="372"/>
      <c r="Z48" s="372"/>
      <c r="AA48" s="372"/>
      <c r="AB48" s="372"/>
      <c r="AC48" s="372"/>
      <c r="AD48" s="372"/>
    </row>
    <row r="49" spans="1:30" ht="12" customHeight="1">
      <c r="A49" s="865">
        <v>1997</v>
      </c>
      <c r="B49" s="1088">
        <v>3458.9</v>
      </c>
      <c r="C49" s="1089">
        <v>36318.499886062069</v>
      </c>
      <c r="D49" s="1089">
        <v>2419.1</v>
      </c>
      <c r="E49" s="1089">
        <v>25401.100113937926</v>
      </c>
      <c r="F49" s="1086">
        <v>5878</v>
      </c>
      <c r="G49" s="1086">
        <v>61719.599999999991</v>
      </c>
      <c r="H49" s="1088">
        <v>757.02920168364449</v>
      </c>
      <c r="I49" s="1089">
        <v>7948.8175359487414</v>
      </c>
      <c r="J49" s="1089">
        <v>2602.0707983163556</v>
      </c>
      <c r="K49" s="1089">
        <v>27322.082464051258</v>
      </c>
      <c r="L49" s="1086">
        <v>3359.1000000000004</v>
      </c>
      <c r="M49" s="1086">
        <v>35270.9</v>
      </c>
      <c r="N49" s="1084">
        <v>203.9</v>
      </c>
      <c r="O49" s="1141">
        <v>2140.8999999999942</v>
      </c>
      <c r="P49" s="1236">
        <v>9441</v>
      </c>
      <c r="Q49" s="1236">
        <v>99131.4</v>
      </c>
      <c r="S49" s="372"/>
      <c r="T49" s="1239"/>
      <c r="U49" s="1239"/>
      <c r="V49" s="1239"/>
      <c r="W49" s="1239"/>
      <c r="X49" s="1239"/>
      <c r="Y49" s="372"/>
      <c r="Z49" s="372"/>
      <c r="AA49" s="372"/>
      <c r="AB49" s="372"/>
      <c r="AC49" s="372"/>
      <c r="AD49" s="372"/>
    </row>
    <row r="50" spans="1:30" ht="12" customHeight="1">
      <c r="A50" s="865">
        <v>1998</v>
      </c>
      <c r="B50" s="1088">
        <v>3361.5</v>
      </c>
      <c r="C50" s="1089">
        <v>35295.770815530377</v>
      </c>
      <c r="D50" s="1089">
        <v>2400.5</v>
      </c>
      <c r="E50" s="1089">
        <v>25205.129184469624</v>
      </c>
      <c r="F50" s="1086">
        <v>5762</v>
      </c>
      <c r="G50" s="1086">
        <v>60500.9</v>
      </c>
      <c r="H50" s="1088">
        <v>764.91778542296481</v>
      </c>
      <c r="I50" s="1089">
        <v>8031.6414835674577</v>
      </c>
      <c r="J50" s="1089">
        <v>2725.8822145770355</v>
      </c>
      <c r="K50" s="1089">
        <v>28621.758516432546</v>
      </c>
      <c r="L50" s="1086">
        <v>3490.8</v>
      </c>
      <c r="M50" s="1086">
        <v>36653.4</v>
      </c>
      <c r="N50" s="1084">
        <v>136.80000000000001</v>
      </c>
      <c r="O50" s="1141">
        <v>1436.4999999998845</v>
      </c>
      <c r="P50" s="1236">
        <v>9389.5999999999985</v>
      </c>
      <c r="Q50" s="1236">
        <v>98590.799999999886</v>
      </c>
      <c r="S50" s="372"/>
      <c r="T50" s="1239"/>
      <c r="U50" s="1239"/>
      <c r="V50" s="1239"/>
      <c r="W50" s="1239"/>
      <c r="X50" s="1239"/>
      <c r="Y50" s="372"/>
      <c r="Z50" s="372"/>
      <c r="AA50" s="372"/>
      <c r="AB50" s="372"/>
      <c r="AC50" s="372"/>
      <c r="AD50" s="372"/>
    </row>
    <row r="51" spans="1:30" ht="12" customHeight="1">
      <c r="A51" s="865">
        <v>1999</v>
      </c>
      <c r="B51" s="1088">
        <v>3486.8</v>
      </c>
      <c r="C51" s="1089">
        <v>36610.350932691486</v>
      </c>
      <c r="D51" s="1089">
        <v>2262.6</v>
      </c>
      <c r="E51" s="1089">
        <v>23758.249067308516</v>
      </c>
      <c r="F51" s="1086">
        <v>5749.4</v>
      </c>
      <c r="G51" s="1086">
        <v>60368.600000000006</v>
      </c>
      <c r="H51" s="1088">
        <v>837.9247079048298</v>
      </c>
      <c r="I51" s="1089">
        <v>8797.9573280855875</v>
      </c>
      <c r="J51" s="1089">
        <v>2774.57529209517</v>
      </c>
      <c r="K51" s="1089">
        <v>29133.24267191441</v>
      </c>
      <c r="L51" s="1086">
        <v>3612.5</v>
      </c>
      <c r="M51" s="1086">
        <v>37931.199999999997</v>
      </c>
      <c r="N51" s="1084">
        <v>65</v>
      </c>
      <c r="O51" s="1141">
        <v>682.50000000000489</v>
      </c>
      <c r="P51" s="1236">
        <v>9426.9</v>
      </c>
      <c r="Q51" s="1236">
        <v>98982.3</v>
      </c>
      <c r="S51" s="372"/>
      <c r="T51" s="1239"/>
      <c r="U51" s="1239"/>
      <c r="V51" s="1239"/>
      <c r="W51" s="1239"/>
      <c r="X51" s="1239"/>
      <c r="Y51" s="372"/>
      <c r="Z51" s="372"/>
      <c r="AA51" s="372"/>
      <c r="AB51" s="372"/>
      <c r="AC51" s="372"/>
      <c r="AD51" s="372"/>
    </row>
    <row r="52" spans="1:30" ht="12" customHeight="1">
      <c r="A52" s="865">
        <v>2000</v>
      </c>
      <c r="B52" s="1088">
        <v>3605.2</v>
      </c>
      <c r="C52" s="1089">
        <v>37854.943679694945</v>
      </c>
      <c r="D52" s="1089">
        <v>1939.3</v>
      </c>
      <c r="E52" s="1089">
        <v>20362.256320305052</v>
      </c>
      <c r="F52" s="1086">
        <v>5544.5</v>
      </c>
      <c r="G52" s="1086">
        <v>58217.2</v>
      </c>
      <c r="H52" s="1088">
        <v>770.19671427957951</v>
      </c>
      <c r="I52" s="1089">
        <v>8087.1389219293187</v>
      </c>
      <c r="J52" s="1089">
        <v>2756.0032857204205</v>
      </c>
      <c r="K52" s="1089">
        <v>28937.961078070679</v>
      </c>
      <c r="L52" s="1086">
        <v>3526.2</v>
      </c>
      <c r="M52" s="1086">
        <v>37025.1</v>
      </c>
      <c r="N52" s="1084">
        <v>77.2</v>
      </c>
      <c r="O52" s="1141">
        <v>810.60000000001003</v>
      </c>
      <c r="P52" s="1236">
        <v>9147.9000000000015</v>
      </c>
      <c r="Q52" s="1236">
        <v>96052.9</v>
      </c>
      <c r="S52" s="372"/>
      <c r="T52" s="1239"/>
      <c r="U52" s="1239"/>
      <c r="V52" s="1239"/>
      <c r="W52" s="1239"/>
      <c r="X52" s="1239"/>
      <c r="Y52" s="372"/>
      <c r="Z52" s="372"/>
      <c r="AA52" s="372"/>
      <c r="AB52" s="372"/>
      <c r="AC52" s="372"/>
      <c r="AD52" s="372"/>
    </row>
    <row r="53" spans="1:30" ht="12" customHeight="1">
      <c r="A53" s="865">
        <v>2001</v>
      </c>
      <c r="B53" s="1088">
        <v>3586.7</v>
      </c>
      <c r="C53" s="1089">
        <v>37660.349999999955</v>
      </c>
      <c r="D53" s="1089">
        <v>2141.2000000000003</v>
      </c>
      <c r="E53" s="1089">
        <v>22482.250000000044</v>
      </c>
      <c r="F53" s="1086">
        <v>5727.9</v>
      </c>
      <c r="G53" s="1086">
        <v>60142.6</v>
      </c>
      <c r="H53" s="1088">
        <v>914.76410962307716</v>
      </c>
      <c r="I53" s="1089">
        <v>9605.0231510422982</v>
      </c>
      <c r="J53" s="1089">
        <v>3127.7358903769227</v>
      </c>
      <c r="K53" s="1089">
        <v>32840.976848957704</v>
      </c>
      <c r="L53" s="1086">
        <v>4042.5</v>
      </c>
      <c r="M53" s="1086">
        <v>42446</v>
      </c>
      <c r="N53" s="1084">
        <v>2.2000000000000002</v>
      </c>
      <c r="O53" s="1141">
        <v>23.099999999999973</v>
      </c>
      <c r="P53" s="1236">
        <v>9772.6</v>
      </c>
      <c r="Q53" s="1236">
        <v>102611.70000000001</v>
      </c>
      <c r="S53" s="372"/>
      <c r="T53" s="1239"/>
      <c r="U53" s="1239"/>
      <c r="V53" s="1239"/>
      <c r="W53" s="1239"/>
      <c r="X53" s="1239"/>
      <c r="Y53" s="372"/>
      <c r="Z53" s="372"/>
      <c r="AA53" s="372"/>
      <c r="AB53" s="372"/>
      <c r="AC53" s="372"/>
      <c r="AD53" s="372"/>
    </row>
    <row r="54" spans="1:30" ht="12" customHeight="1">
      <c r="A54" s="865">
        <v>2002</v>
      </c>
      <c r="B54" s="1088">
        <v>3115.7</v>
      </c>
      <c r="C54" s="1089">
        <v>32714.800423256849</v>
      </c>
      <c r="D54" s="1089">
        <v>2367.9000000000005</v>
      </c>
      <c r="E54" s="1089">
        <v>24863.699576743147</v>
      </c>
      <c r="F54" s="1086">
        <v>5483.6</v>
      </c>
      <c r="G54" s="1086">
        <v>57578.5</v>
      </c>
      <c r="H54" s="1088">
        <v>987.85</v>
      </c>
      <c r="I54" s="1089">
        <v>10372.409281418069</v>
      </c>
      <c r="J54" s="1089">
        <v>2963.55</v>
      </c>
      <c r="K54" s="1089">
        <v>31117.790718581931</v>
      </c>
      <c r="L54" s="1086">
        <v>3951.4</v>
      </c>
      <c r="M54" s="1086">
        <v>41490.199999999997</v>
      </c>
      <c r="N54" s="1084">
        <v>107.1</v>
      </c>
      <c r="O54" s="1141">
        <v>1124.5</v>
      </c>
      <c r="P54" s="1236">
        <v>9542.1</v>
      </c>
      <c r="Q54" s="1236">
        <v>100193.2</v>
      </c>
      <c r="S54" s="372"/>
      <c r="T54" s="1239"/>
      <c r="V54" s="1239"/>
      <c r="W54" s="1239"/>
    </row>
    <row r="55" spans="1:30" ht="12" customHeight="1">
      <c r="A55" s="865">
        <v>2003</v>
      </c>
      <c r="B55" s="1088">
        <v>3016.1</v>
      </c>
      <c r="C55" s="1089">
        <v>31669.033514795741</v>
      </c>
      <c r="D55" s="1089">
        <v>2416.4</v>
      </c>
      <c r="E55" s="1089">
        <v>25560.466485204262</v>
      </c>
      <c r="F55" s="1086">
        <v>5432.5</v>
      </c>
      <c r="G55" s="1086">
        <v>57229.5</v>
      </c>
      <c r="H55" s="1088">
        <v>1041.3499999999999</v>
      </c>
      <c r="I55" s="1089">
        <v>10934.169308256538</v>
      </c>
      <c r="J55" s="1089">
        <v>3124.0499999999997</v>
      </c>
      <c r="K55" s="1089">
        <v>32946.83069174346</v>
      </c>
      <c r="L55" s="1086">
        <v>4165.3999999999996</v>
      </c>
      <c r="M55" s="1086">
        <v>43881</v>
      </c>
      <c r="N55" s="1084">
        <v>141.4</v>
      </c>
      <c r="O55" s="1141">
        <v>1489.6</v>
      </c>
      <c r="P55" s="1236">
        <v>9739.2999999999993</v>
      </c>
      <c r="Q55" s="1236">
        <v>102600.1</v>
      </c>
      <c r="S55" s="372"/>
      <c r="T55" s="1239"/>
      <c r="V55" s="1239"/>
      <c r="W55" s="1239"/>
    </row>
    <row r="56" spans="1:30" ht="12" customHeight="1">
      <c r="A56" s="865">
        <v>2004</v>
      </c>
      <c r="B56" s="1088">
        <v>3089.1</v>
      </c>
      <c r="C56" s="1089">
        <v>32435.360341157928</v>
      </c>
      <c r="D56" s="1089">
        <v>2366.3000000000002</v>
      </c>
      <c r="E56" s="1089">
        <v>25110.939658842071</v>
      </c>
      <c r="F56" s="1086">
        <v>5455.4</v>
      </c>
      <c r="G56" s="1086">
        <v>57546.3</v>
      </c>
      <c r="H56" s="1088">
        <v>1025.5</v>
      </c>
      <c r="I56" s="1089">
        <v>10767.6870382498</v>
      </c>
      <c r="J56" s="1089">
        <v>3076.5</v>
      </c>
      <c r="K56" s="1089">
        <v>32501.812961750198</v>
      </c>
      <c r="L56" s="1086">
        <v>4102</v>
      </c>
      <c r="M56" s="1086">
        <v>43269.5</v>
      </c>
      <c r="N56" s="1084">
        <v>134.9</v>
      </c>
      <c r="O56" s="1141">
        <v>1420.8</v>
      </c>
      <c r="P56" s="1236">
        <v>9692.2999999999993</v>
      </c>
      <c r="Q56" s="1236">
        <v>102236.6</v>
      </c>
      <c r="S56" s="372"/>
      <c r="T56" s="1239"/>
      <c r="V56" s="1239"/>
      <c r="W56" s="1239"/>
    </row>
    <row r="57" spans="1:30" ht="12" customHeight="1">
      <c r="A57" s="866">
        <v>2005</v>
      </c>
      <c r="B57" s="1139">
        <v>4298</v>
      </c>
      <c r="C57" s="869">
        <v>45318.1</v>
      </c>
      <c r="D57" s="869">
        <v>989</v>
      </c>
      <c r="E57" s="869">
        <v>10428</v>
      </c>
      <c r="F57" s="868">
        <v>5287</v>
      </c>
      <c r="G57" s="868">
        <v>55746.1</v>
      </c>
      <c r="H57" s="1139">
        <v>1257.2</v>
      </c>
      <c r="I57" s="869">
        <v>13255.9</v>
      </c>
      <c r="J57" s="869">
        <v>2832.1</v>
      </c>
      <c r="K57" s="869">
        <v>29861.7</v>
      </c>
      <c r="L57" s="868">
        <v>4089.3</v>
      </c>
      <c r="M57" s="868">
        <v>43117.599999999999</v>
      </c>
      <c r="N57" s="1087">
        <v>186.5</v>
      </c>
      <c r="O57" s="1142">
        <v>1965.9</v>
      </c>
      <c r="P57" s="870">
        <v>9562.7999999999993</v>
      </c>
      <c r="Q57" s="870">
        <v>100829.59999999999</v>
      </c>
      <c r="S57" s="372"/>
      <c r="T57" s="1239"/>
      <c r="V57" s="1239"/>
      <c r="W57" s="1239"/>
    </row>
    <row r="58" spans="1:30" ht="12" customHeight="1">
      <c r="A58" s="860">
        <v>2006</v>
      </c>
      <c r="B58" s="1090">
        <v>4210.2</v>
      </c>
      <c r="C58" s="863">
        <v>44432.2</v>
      </c>
      <c r="D58" s="863">
        <v>902.1</v>
      </c>
      <c r="E58" s="863">
        <v>9517.6</v>
      </c>
      <c r="F58" s="1086">
        <v>5112.3</v>
      </c>
      <c r="G58" s="1086">
        <v>53949.799999999996</v>
      </c>
      <c r="H58" s="1088">
        <v>1189</v>
      </c>
      <c r="I58" s="1089">
        <v>12543.5</v>
      </c>
      <c r="J58" s="1089">
        <v>2796.1</v>
      </c>
      <c r="K58" s="1089">
        <v>29497.9</v>
      </c>
      <c r="L58" s="1086">
        <v>3985.1</v>
      </c>
      <c r="M58" s="1086">
        <v>42041.4</v>
      </c>
      <c r="N58" s="1084">
        <v>172</v>
      </c>
      <c r="O58" s="1141">
        <v>1814.7</v>
      </c>
      <c r="P58" s="1236">
        <v>9269.4</v>
      </c>
      <c r="Q58" s="1236">
        <v>97805.9</v>
      </c>
      <c r="S58" s="372"/>
      <c r="T58" s="1239"/>
      <c r="V58" s="1239"/>
      <c r="W58" s="1239"/>
    </row>
    <row r="59" spans="1:30" ht="12" customHeight="1">
      <c r="A59" s="865">
        <v>2007</v>
      </c>
      <c r="B59" s="1088">
        <v>4003.4</v>
      </c>
      <c r="C59" s="1089">
        <v>42231.4</v>
      </c>
      <c r="D59" s="1089">
        <v>864.4</v>
      </c>
      <c r="E59" s="1089">
        <v>9119.9</v>
      </c>
      <c r="F59" s="1086">
        <v>4867.8</v>
      </c>
      <c r="G59" s="1086">
        <v>51351.3</v>
      </c>
      <c r="H59" s="1088">
        <v>1119.4000000000001</v>
      </c>
      <c r="I59" s="1089">
        <v>11811</v>
      </c>
      <c r="J59" s="1089">
        <v>2494.6999999999998</v>
      </c>
      <c r="K59" s="1089">
        <v>26327.1</v>
      </c>
      <c r="L59" s="1086">
        <v>3614.1</v>
      </c>
      <c r="M59" s="1086">
        <v>38138.1</v>
      </c>
      <c r="N59" s="1084">
        <v>170.7</v>
      </c>
      <c r="O59" s="1141">
        <v>1800.8</v>
      </c>
      <c r="P59" s="1236">
        <v>8652.6</v>
      </c>
      <c r="Q59" s="1236">
        <v>91290.2</v>
      </c>
      <c r="S59" s="372"/>
      <c r="T59" s="1239"/>
      <c r="V59" s="1239"/>
      <c r="W59" s="1239"/>
    </row>
    <row r="60" spans="1:30" ht="12" customHeight="1">
      <c r="A60" s="865">
        <v>2008</v>
      </c>
      <c r="B60" s="1088">
        <v>3984.7231644731714</v>
      </c>
      <c r="C60" s="1089">
        <v>42197.3</v>
      </c>
      <c r="D60" s="1089">
        <v>854.11407464562694</v>
      </c>
      <c r="E60" s="1089">
        <v>9013.6</v>
      </c>
      <c r="F60" s="1086">
        <v>4838.8372391187986</v>
      </c>
      <c r="G60" s="1086">
        <v>51210.9</v>
      </c>
      <c r="H60" s="1088">
        <v>1157.8821776650411</v>
      </c>
      <c r="I60" s="1089">
        <v>12176.8</v>
      </c>
      <c r="J60" s="1089">
        <v>2508.4710456423818</v>
      </c>
      <c r="K60" s="1089">
        <v>26384.7</v>
      </c>
      <c r="L60" s="1086">
        <v>3666.3532233074229</v>
      </c>
      <c r="M60" s="1086">
        <v>38561.5</v>
      </c>
      <c r="N60" s="1084">
        <v>180.00953757378099</v>
      </c>
      <c r="O60" s="1141">
        <v>1900.7</v>
      </c>
      <c r="P60" s="1236">
        <v>8685.2000000000007</v>
      </c>
      <c r="Q60" s="1236">
        <v>91673.099999999991</v>
      </c>
      <c r="S60" s="372"/>
      <c r="T60" s="1239"/>
      <c r="V60" s="1239"/>
      <c r="W60" s="1239"/>
    </row>
    <row r="61" spans="1:30" ht="12" customHeight="1">
      <c r="A61" s="865">
        <v>2009</v>
      </c>
      <c r="B61" s="1088">
        <v>3421.4794389663225</v>
      </c>
      <c r="C61" s="1089">
        <v>36171.061733797003</v>
      </c>
      <c r="D61" s="1089">
        <v>821.74527779024334</v>
      </c>
      <c r="E61" s="1089">
        <v>8678.1362961750001</v>
      </c>
      <c r="F61" s="1086">
        <v>4243.2247167565656</v>
      </c>
      <c r="G61" s="1086">
        <v>44849.198029972002</v>
      </c>
      <c r="H61" s="1088">
        <v>1186.2118893894574</v>
      </c>
      <c r="I61" s="1089">
        <v>12526.425094348144</v>
      </c>
      <c r="J61" s="1089">
        <v>2514.4748027285605</v>
      </c>
      <c r="K61" s="1089">
        <v>26548.997315593024</v>
      </c>
      <c r="L61" s="1086">
        <v>3700.6866921180181</v>
      </c>
      <c r="M61" s="1086">
        <v>39075.422409941166</v>
      </c>
      <c r="N61" s="1084">
        <v>217.38859112541564</v>
      </c>
      <c r="O61" s="1141">
        <v>2291.5795600868314</v>
      </c>
      <c r="P61" s="1236">
        <v>8161.2999999999993</v>
      </c>
      <c r="Q61" s="1236">
        <v>86216.2</v>
      </c>
      <c r="S61" s="372"/>
      <c r="T61" s="1239"/>
      <c r="V61" s="1239"/>
      <c r="W61" s="1239"/>
    </row>
    <row r="62" spans="1:30" ht="12" customHeight="1">
      <c r="A62" s="865">
        <v>2010</v>
      </c>
      <c r="B62" s="1088">
        <v>3650.0375800403813</v>
      </c>
      <c r="C62" s="1089">
        <v>38677.391023540004</v>
      </c>
      <c r="D62" s="1089">
        <v>881.00375173941723</v>
      </c>
      <c r="E62" s="1089">
        <v>9332.8082508700008</v>
      </c>
      <c r="F62" s="1086">
        <v>4531.0413317797984</v>
      </c>
      <c r="G62" s="1086">
        <v>48010.199274410006</v>
      </c>
      <c r="H62" s="1088">
        <v>1365.4555156325032</v>
      </c>
      <c r="I62" s="1089">
        <v>14465.257677185935</v>
      </c>
      <c r="J62" s="1089">
        <v>2905.5226968316251</v>
      </c>
      <c r="K62" s="1089">
        <v>30785.671772283607</v>
      </c>
      <c r="L62" s="1086">
        <v>4270.9782124641279</v>
      </c>
      <c r="M62" s="1086">
        <v>45250.929449469542</v>
      </c>
      <c r="N62" s="1084">
        <v>177.18045575607383</v>
      </c>
      <c r="O62" s="1141">
        <v>1877.2712761204541</v>
      </c>
      <c r="P62" s="1236">
        <v>8979.1999999999989</v>
      </c>
      <c r="Q62" s="1236">
        <v>95138.400000000009</v>
      </c>
      <c r="S62" s="372"/>
      <c r="T62" s="1239"/>
      <c r="V62" s="1239"/>
      <c r="W62" s="1239"/>
    </row>
    <row r="63" spans="1:30" ht="12" customHeight="1">
      <c r="A63" s="865">
        <v>2011</v>
      </c>
      <c r="B63" s="1084">
        <v>3544.5177146528308</v>
      </c>
      <c r="C63" s="1085">
        <v>37545.675106721006</v>
      </c>
      <c r="D63" s="1085">
        <v>782.88388973771578</v>
      </c>
      <c r="E63" s="1085">
        <v>8290.2047356210005</v>
      </c>
      <c r="F63" s="1086">
        <v>4327.4016043905467</v>
      </c>
      <c r="G63" s="1086">
        <v>45835.879842342008</v>
      </c>
      <c r="H63" s="1084">
        <v>1159.817389699693</v>
      </c>
      <c r="I63" s="1085">
        <v>12283.073733192514</v>
      </c>
      <c r="J63" s="1085">
        <v>2443.9446972930191</v>
      </c>
      <c r="K63" s="1085">
        <v>25889.047704155979</v>
      </c>
      <c r="L63" s="1086">
        <v>3603.7620869927123</v>
      </c>
      <c r="M63" s="1086">
        <v>38172.121437348491</v>
      </c>
      <c r="N63" s="1084">
        <v>154.63630861674156</v>
      </c>
      <c r="O63" s="1141">
        <v>1637.598720309496</v>
      </c>
      <c r="P63" s="1236">
        <v>8085.8</v>
      </c>
      <c r="Q63" s="1236">
        <v>85645.6</v>
      </c>
      <c r="S63" s="372"/>
      <c r="T63" s="1239"/>
      <c r="V63" s="1239"/>
      <c r="W63" s="1239"/>
    </row>
    <row r="64" spans="1:30" ht="12" customHeight="1">
      <c r="A64" s="865">
        <v>2012</v>
      </c>
      <c r="B64" s="1084">
        <v>3542.7413316356624</v>
      </c>
      <c r="C64" s="1085">
        <v>37484.925936778105</v>
      </c>
      <c r="D64" s="1085">
        <v>801.4332508011305</v>
      </c>
      <c r="E64" s="1085">
        <v>8478.1856781380029</v>
      </c>
      <c r="F64" s="1086">
        <v>4344.1745824367927</v>
      </c>
      <c r="G64" s="1086">
        <v>45963.11161491611</v>
      </c>
      <c r="H64" s="1084">
        <v>1196.6695217189354</v>
      </c>
      <c r="I64" s="1085">
        <v>12661.48046787756</v>
      </c>
      <c r="J64" s="1085">
        <v>2468.9750847144169</v>
      </c>
      <c r="K64" s="1085">
        <v>26130.96032531415</v>
      </c>
      <c r="L64" s="1086">
        <v>3665.6446064333522</v>
      </c>
      <c r="M64" s="1086">
        <v>38792.440793191709</v>
      </c>
      <c r="N64" s="1084">
        <v>148.4058161801789</v>
      </c>
      <c r="O64" s="1141">
        <v>1570.2299434706717</v>
      </c>
      <c r="P64" s="1236">
        <v>8158.2250050503235</v>
      </c>
      <c r="Q64" s="1236">
        <v>86325.782351578484</v>
      </c>
      <c r="S64" s="372"/>
      <c r="T64" s="1239"/>
      <c r="V64" s="1239"/>
      <c r="W64" s="1239"/>
    </row>
    <row r="65" spans="1:31" ht="12" customHeight="1">
      <c r="A65" s="865">
        <v>2013</v>
      </c>
      <c r="B65" s="1084">
        <v>3627.3230662095111</v>
      </c>
      <c r="C65" s="1085">
        <v>38572.429434019003</v>
      </c>
      <c r="D65" s="1085">
        <v>819.14445046701451</v>
      </c>
      <c r="E65" s="1085">
        <v>8704.0306067480014</v>
      </c>
      <c r="F65" s="1086">
        <v>4446.4675166765255</v>
      </c>
      <c r="G65" s="1086">
        <v>47276.460040767008</v>
      </c>
      <c r="H65" s="1084">
        <v>1204.2424930758923</v>
      </c>
      <c r="I65" s="1085">
        <v>12790.786275041422</v>
      </c>
      <c r="J65" s="1085">
        <v>2473.7386571432867</v>
      </c>
      <c r="K65" s="1085">
        <v>26279.114664131484</v>
      </c>
      <c r="L65" s="1086">
        <v>3677.9811502191787</v>
      </c>
      <c r="M65" s="1086">
        <v>39069.900939172905</v>
      </c>
      <c r="N65" s="1084">
        <v>152.64574787374585</v>
      </c>
      <c r="O65" s="1141">
        <v>1622.2368157796263</v>
      </c>
      <c r="P65" s="1236">
        <v>8277.0944147694499</v>
      </c>
      <c r="Q65" s="1236">
        <v>87968.597795719543</v>
      </c>
      <c r="S65" s="372"/>
      <c r="T65" s="1239"/>
      <c r="V65" s="1239"/>
      <c r="W65" s="1239"/>
    </row>
    <row r="66" spans="1:31" ht="12" customHeight="1">
      <c r="A66" s="865">
        <v>2014</v>
      </c>
      <c r="B66" s="1084">
        <v>3410.3972052618806</v>
      </c>
      <c r="C66" s="1085">
        <v>36263.816274877005</v>
      </c>
      <c r="D66" s="1085">
        <v>712.95665283609333</v>
      </c>
      <c r="E66" s="1085">
        <v>7577.9652374859998</v>
      </c>
      <c r="F66" s="1086">
        <v>4123.3538580979739</v>
      </c>
      <c r="G66" s="1086">
        <v>43841.781512363006</v>
      </c>
      <c r="H66" s="1084">
        <v>980.63363749940379</v>
      </c>
      <c r="I66" s="1085">
        <v>10423.643860056012</v>
      </c>
      <c r="J66" s="1085">
        <v>1999.1197194391893</v>
      </c>
      <c r="K66" s="1085">
        <v>21252.655795773142</v>
      </c>
      <c r="L66" s="1086">
        <v>2979.7533569385932</v>
      </c>
      <c r="M66" s="1086">
        <v>31676.299655829156</v>
      </c>
      <c r="N66" s="1084">
        <v>177.3125345628485</v>
      </c>
      <c r="O66" s="1141">
        <v>1891.0384067976474</v>
      </c>
      <c r="P66" s="1236">
        <v>7280.4197495994158</v>
      </c>
      <c r="Q66" s="1236">
        <v>77409.119574989803</v>
      </c>
      <c r="S66" s="372"/>
      <c r="T66" s="1239"/>
      <c r="V66" s="1239"/>
      <c r="W66" s="1239"/>
    </row>
    <row r="67" spans="1:31" ht="12" customHeight="1">
      <c r="A67" s="866">
        <v>2015</v>
      </c>
      <c r="B67" s="1087">
        <v>3522.7616740966923</v>
      </c>
      <c r="C67" s="867">
        <v>37559.635195127994</v>
      </c>
      <c r="D67" s="867">
        <v>740.54716276384522</v>
      </c>
      <c r="E67" s="867">
        <v>7890.5181577660005</v>
      </c>
      <c r="F67" s="868">
        <v>4263.3088368605377</v>
      </c>
      <c r="G67" s="868">
        <v>45450.153352893991</v>
      </c>
      <c r="H67" s="1087">
        <v>1057.1634652972291</v>
      </c>
      <c r="I67" s="867">
        <v>11257.688318291201</v>
      </c>
      <c r="J67" s="867">
        <v>2171.1355106019505</v>
      </c>
      <c r="K67" s="867">
        <v>23123.104062590908</v>
      </c>
      <c r="L67" s="868">
        <v>3228.2989758991798</v>
      </c>
      <c r="M67" s="868">
        <v>34380.792380882107</v>
      </c>
      <c r="N67" s="1087">
        <v>115.95682018521987</v>
      </c>
      <c r="O67" s="1142">
        <v>1236.9556900010557</v>
      </c>
      <c r="P67" s="870">
        <v>7607.5646329449373</v>
      </c>
      <c r="Q67" s="870">
        <v>81067.901423777148</v>
      </c>
      <c r="S67" s="372"/>
      <c r="T67" s="1239"/>
      <c r="V67" s="1239"/>
      <c r="W67" s="1239"/>
    </row>
    <row r="68" spans="1:31" ht="12" customHeight="1">
      <c r="A68" s="860">
        <v>2016</v>
      </c>
      <c r="B68" s="1083">
        <v>3836.3584581271775</v>
      </c>
      <c r="C68" s="861">
        <v>41022.704505940004</v>
      </c>
      <c r="D68" s="861">
        <v>801.51180511781627</v>
      </c>
      <c r="E68" s="861">
        <v>8566.8229651750007</v>
      </c>
      <c r="F68" s="1086">
        <v>4637.870263244994</v>
      </c>
      <c r="G68" s="1086">
        <v>49589.527471115005</v>
      </c>
      <c r="H68" s="1084">
        <v>1152.6815890783148</v>
      </c>
      <c r="I68" s="1085">
        <v>12316.75798453786</v>
      </c>
      <c r="J68" s="1085">
        <v>2368.4610261057092</v>
      </c>
      <c r="K68" s="1085">
        <v>25309.234459076906</v>
      </c>
      <c r="L68" s="1086">
        <v>3521.1426151840242</v>
      </c>
      <c r="M68" s="1086">
        <v>37625.99244361477</v>
      </c>
      <c r="N68" s="1084">
        <v>96.121355104837562</v>
      </c>
      <c r="O68" s="1141">
        <v>1027.647302470222</v>
      </c>
      <c r="P68" s="1236">
        <v>8255.1342335338559</v>
      </c>
      <c r="Q68" s="1236">
        <v>88243.167217200011</v>
      </c>
      <c r="S68" s="372"/>
      <c r="T68" s="1239"/>
      <c r="V68" s="1239"/>
      <c r="W68" s="1239"/>
    </row>
    <row r="69" spans="1:31" ht="12" customHeight="1">
      <c r="A69" s="865">
        <v>2017</v>
      </c>
      <c r="B69" s="1084">
        <v>3847.7460000000001</v>
      </c>
      <c r="C69" s="1085">
        <v>41058.748244169597</v>
      </c>
      <c r="D69" s="1085">
        <v>905.81100000000015</v>
      </c>
      <c r="E69" s="1085">
        <v>9665.0694472600026</v>
      </c>
      <c r="F69" s="1086">
        <v>4753.5570000000007</v>
      </c>
      <c r="G69" s="1086">
        <v>50723.817691429598</v>
      </c>
      <c r="H69" s="1084">
        <v>1238.7572516670562</v>
      </c>
      <c r="I69" s="1085">
        <v>13218.065533287003</v>
      </c>
      <c r="J69" s="1085">
        <v>2427.2687824260001</v>
      </c>
      <c r="K69" s="1085">
        <v>25902.114578212997</v>
      </c>
      <c r="L69" s="1086">
        <v>3666.0260340930563</v>
      </c>
      <c r="M69" s="1086">
        <v>39120.180111499998</v>
      </c>
      <c r="N69" s="1084">
        <v>107.89971932586282</v>
      </c>
      <c r="O69" s="1141">
        <v>1152.2239240501822</v>
      </c>
      <c r="P69" s="1236">
        <v>8527.4827534189189</v>
      </c>
      <c r="Q69" s="1236">
        <v>90996.221726979784</v>
      </c>
      <c r="S69" s="372"/>
      <c r="T69" s="1239"/>
      <c r="V69" s="1239"/>
      <c r="W69" s="1239"/>
    </row>
    <row r="70" spans="1:31" ht="12" customHeight="1">
      <c r="A70" s="865">
        <v>2018</v>
      </c>
      <c r="B70" s="1084">
        <v>3854.9198167295876</v>
      </c>
      <c r="C70" s="1085">
        <v>41132.713413059901</v>
      </c>
      <c r="D70" s="1085">
        <v>802.31710169693304</v>
      </c>
      <c r="E70" s="1085">
        <v>8559.0389524500079</v>
      </c>
      <c r="F70" s="1086">
        <v>4657.2369184265208</v>
      </c>
      <c r="G70" s="1086">
        <v>49691.752365509907</v>
      </c>
      <c r="H70" s="1084">
        <v>1117.9152635170003</v>
      </c>
      <c r="I70" s="1085">
        <v>11925.785895784822</v>
      </c>
      <c r="J70" s="1085">
        <v>2275.6416101114</v>
      </c>
      <c r="K70" s="1085">
        <v>24278.826483839071</v>
      </c>
      <c r="L70" s="1086">
        <v>3393.5568736284004</v>
      </c>
      <c r="M70" s="1086">
        <v>36204.612379623897</v>
      </c>
      <c r="N70" s="1084">
        <v>131.96233493334799</v>
      </c>
      <c r="O70" s="1141">
        <v>1410.046497307</v>
      </c>
      <c r="P70" s="1236">
        <v>8182.756126988269</v>
      </c>
      <c r="Q70" s="1236">
        <v>87306.411242440809</v>
      </c>
      <c r="S70" s="372"/>
      <c r="T70" s="1239"/>
      <c r="V70" s="1239"/>
      <c r="W70" s="1239"/>
    </row>
    <row r="71" spans="1:31" ht="12" customHeight="1">
      <c r="A71" s="865">
        <v>2019</v>
      </c>
      <c r="B71" s="1084">
        <v>4200.7408816692532</v>
      </c>
      <c r="C71" s="1085">
        <v>44813.140046417997</v>
      </c>
      <c r="D71" s="1085">
        <v>837.95548207248396</v>
      </c>
      <c r="E71" s="1085">
        <v>8942.578562900002</v>
      </c>
      <c r="F71" s="1086">
        <v>5038.6963637417375</v>
      </c>
      <c r="G71" s="1086">
        <v>53755.718609317999</v>
      </c>
      <c r="H71" s="1084">
        <v>1201.4750959205983</v>
      </c>
      <c r="I71" s="1085">
        <v>12826.305476369995</v>
      </c>
      <c r="J71" s="1085">
        <v>2173.2346050440929</v>
      </c>
      <c r="K71" s="1085">
        <v>23200.395458900002</v>
      </c>
      <c r="L71" s="1086">
        <v>3374.7097009646914</v>
      </c>
      <c r="M71" s="1086">
        <v>36026.700935269997</v>
      </c>
      <c r="N71" s="1084">
        <v>151.22340892275872</v>
      </c>
      <c r="O71" s="1141">
        <v>1615.2141925308999</v>
      </c>
      <c r="P71" s="1236">
        <v>8564.6294736291875</v>
      </c>
      <c r="Q71" s="1236">
        <v>91397.633737118886</v>
      </c>
      <c r="S71" s="372"/>
      <c r="T71" s="1239"/>
      <c r="V71" s="1239"/>
      <c r="W71" s="1239"/>
    </row>
    <row r="72" spans="1:31" ht="12" customHeight="1">
      <c r="A72" s="865">
        <v>2020</v>
      </c>
      <c r="B72" s="1084">
        <v>4268.3097902267627</v>
      </c>
      <c r="C72" s="1085">
        <v>45620.793125848002</v>
      </c>
      <c r="D72" s="1085">
        <v>840.41028830097571</v>
      </c>
      <c r="E72" s="1085">
        <v>8977.5755740339991</v>
      </c>
      <c r="F72" s="1086">
        <v>5108.7200785277382</v>
      </c>
      <c r="G72" s="1086">
        <v>54598.368699882005</v>
      </c>
      <c r="H72" s="1084">
        <v>1197.7288742469332</v>
      </c>
      <c r="I72" s="1085">
        <v>12792.266307976004</v>
      </c>
      <c r="J72" s="1085">
        <v>2245.5416331866199</v>
      </c>
      <c r="K72" s="1085">
        <v>23983.568670029999</v>
      </c>
      <c r="L72" s="1086">
        <v>3443.2705074335531</v>
      </c>
      <c r="M72" s="1086">
        <v>36775.834978006002</v>
      </c>
      <c r="N72" s="1084">
        <v>142.2285872597871</v>
      </c>
      <c r="O72" s="1141">
        <v>1520.2276741253468</v>
      </c>
      <c r="P72" s="1236">
        <v>8694.2191732210795</v>
      </c>
      <c r="Q72" s="1236">
        <v>92894.431352013344</v>
      </c>
      <c r="S72" s="372"/>
      <c r="T72" s="1239"/>
      <c r="V72" s="1239"/>
      <c r="W72" s="1239"/>
    </row>
    <row r="73" spans="1:31" ht="12" customHeight="1">
      <c r="A73" s="865">
        <v>2021</v>
      </c>
      <c r="B73" s="1084">
        <v>4565.6943918051602</v>
      </c>
      <c r="C73" s="1085">
        <v>48749.272698207002</v>
      </c>
      <c r="D73" s="1085">
        <v>913.96704959776309</v>
      </c>
      <c r="E73" s="1085">
        <v>9759.4233882999997</v>
      </c>
      <c r="F73" s="1086">
        <v>5479.6614414029236</v>
      </c>
      <c r="G73" s="1086">
        <v>58508.696086507</v>
      </c>
      <c r="H73" s="1084">
        <v>1309.6872651824956</v>
      </c>
      <c r="I73" s="1085">
        <v>13986.121718220002</v>
      </c>
      <c r="J73" s="1085">
        <v>2518.7158153973664</v>
      </c>
      <c r="K73" s="1085">
        <v>26898.781958329997</v>
      </c>
      <c r="L73" s="1086">
        <v>3828.403080579862</v>
      </c>
      <c r="M73" s="1086">
        <v>40884.903676549999</v>
      </c>
      <c r="N73" s="1084">
        <v>125.66972381950568</v>
      </c>
      <c r="O73" s="1141">
        <v>1343.8772005920889</v>
      </c>
      <c r="P73" s="1236">
        <v>9433.7342458022922</v>
      </c>
      <c r="Q73" s="1236">
        <v>100737.47696364908</v>
      </c>
      <c r="S73" s="372"/>
      <c r="T73" s="1239"/>
      <c r="V73" s="1239"/>
      <c r="W73" s="1239"/>
    </row>
    <row r="74" spans="1:31" ht="12" customHeight="1">
      <c r="A74" s="865">
        <v>2022</v>
      </c>
      <c r="B74" s="1084">
        <v>3611.2389207220158</v>
      </c>
      <c r="C74" s="1085">
        <v>39073.065323506002</v>
      </c>
      <c r="D74" s="1085">
        <v>739.73007220825252</v>
      </c>
      <c r="E74" s="1085">
        <v>7995.1904833699982</v>
      </c>
      <c r="F74" s="1086">
        <v>4350.9689929302685</v>
      </c>
      <c r="G74" s="1086">
        <v>47068.255806875997</v>
      </c>
      <c r="H74" s="1084">
        <v>1077.4868795721275</v>
      </c>
      <c r="I74" s="1085">
        <v>11638.4997714</v>
      </c>
      <c r="J74" s="1085">
        <v>1992.3154175368127</v>
      </c>
      <c r="K74" s="1085">
        <v>21510.428448359995</v>
      </c>
      <c r="L74" s="1086">
        <v>3069.8022971089404</v>
      </c>
      <c r="M74" s="1086">
        <v>33148.928219759997</v>
      </c>
      <c r="N74" s="1084">
        <v>122.99099353008644</v>
      </c>
      <c r="O74" s="1141">
        <v>1329.5142862009995</v>
      </c>
      <c r="P74" s="1236">
        <v>7543.7622835692955</v>
      </c>
      <c r="Q74" s="1236">
        <v>81546.69831283699</v>
      </c>
      <c r="S74" s="372"/>
      <c r="T74" s="1239"/>
      <c r="V74" s="1239"/>
      <c r="W74" s="1239"/>
    </row>
    <row r="75" spans="1:31" ht="12" customHeight="1">
      <c r="A75" s="865">
        <v>2023</v>
      </c>
      <c r="B75" s="1084">
        <v>3258.036555283682</v>
      </c>
      <c r="C75" s="1085">
        <v>35583.299748294616</v>
      </c>
      <c r="D75" s="1085">
        <v>665.73347336373456</v>
      </c>
      <c r="E75" s="1085">
        <v>7263.6611228099991</v>
      </c>
      <c r="F75" s="1086">
        <v>3923.7700286474151</v>
      </c>
      <c r="G75" s="1086">
        <v>42846.960871104617</v>
      </c>
      <c r="H75" s="1084">
        <v>974.83789383030057</v>
      </c>
      <c r="I75" s="1085">
        <v>10623.064544122388</v>
      </c>
      <c r="J75" s="1085">
        <v>1761.9321857068153</v>
      </c>
      <c r="K75" s="1085">
        <v>19203.446385679996</v>
      </c>
      <c r="L75" s="1086">
        <v>2736.7700795371211</v>
      </c>
      <c r="M75" s="1086">
        <v>29826.510929802382</v>
      </c>
      <c r="N75" s="1084">
        <v>98.033706101513445</v>
      </c>
      <c r="O75" s="1141">
        <v>1068.9760057494</v>
      </c>
      <c r="P75" s="1236">
        <v>6758.5738142860491</v>
      </c>
      <c r="Q75" s="1236">
        <v>73742.44780665639</v>
      </c>
      <c r="S75" s="372"/>
      <c r="T75" s="1239"/>
      <c r="V75" s="1239"/>
      <c r="W75" s="1239"/>
    </row>
    <row r="76" spans="1:31" ht="12" customHeight="1">
      <c r="A76" s="865">
        <v>2024</v>
      </c>
      <c r="B76" s="1084">
        <v>3312.9956936588901</v>
      </c>
      <c r="C76" s="1085">
        <v>36149.273933532</v>
      </c>
      <c r="D76" s="1085">
        <v>673.26267077670502</v>
      </c>
      <c r="E76" s="1085">
        <v>7343.4231673089989</v>
      </c>
      <c r="F76" s="1086">
        <v>3986.258364435595</v>
      </c>
      <c r="G76" s="1086">
        <v>43492.697100840996</v>
      </c>
      <c r="H76" s="1084">
        <v>972.2266938103121</v>
      </c>
      <c r="I76" s="1085">
        <v>10599.468720148001</v>
      </c>
      <c r="J76" s="1085">
        <v>1731.4849451765174</v>
      </c>
      <c r="K76" s="1085">
        <v>18877.078263402029</v>
      </c>
      <c r="L76" s="1086">
        <v>2703.7116389868297</v>
      </c>
      <c r="M76" s="1086">
        <v>29476.54698355003</v>
      </c>
      <c r="N76" s="1084">
        <v>76.68721986094198</v>
      </c>
      <c r="O76" s="1141">
        <v>839.08128217244212</v>
      </c>
      <c r="P76" s="1236">
        <v>6766.657223283366</v>
      </c>
      <c r="Q76" s="1236">
        <v>73808.325366563469</v>
      </c>
      <c r="S76" s="372"/>
      <c r="T76" s="1239"/>
      <c r="V76" s="1239"/>
      <c r="W76" s="1239"/>
    </row>
    <row r="77" spans="1:31" ht="12" customHeight="1">
      <c r="A77" s="866">
        <v>2025</v>
      </c>
      <c r="B77" s="1087">
        <v>3424.5161377256272</v>
      </c>
      <c r="C77" s="867">
        <v>37529.16163916501</v>
      </c>
      <c r="D77" s="867">
        <v>712.53852456662992</v>
      </c>
      <c r="E77" s="867">
        <v>7804.5835881529983</v>
      </c>
      <c r="F77" s="868">
        <f t="shared" ref="F77" si="0">B77+D77</f>
        <v>4137.0546622922575</v>
      </c>
      <c r="G77" s="868">
        <f t="shared" ref="G77" si="1">C77+E77</f>
        <v>45333.74522731801</v>
      </c>
      <c r="H77" s="1087">
        <v>1063.1851778209193</v>
      </c>
      <c r="I77" s="867">
        <v>11635.764078099</v>
      </c>
      <c r="J77" s="867">
        <v>1903.0400242177927</v>
      </c>
      <c r="K77" s="867">
        <v>20825.360272381004</v>
      </c>
      <c r="L77" s="868">
        <f t="shared" ref="L77" si="2">H77+J77</f>
        <v>2966.2252020387123</v>
      </c>
      <c r="M77" s="868">
        <f t="shared" ref="M77" si="3">I77+K77</f>
        <v>32461.124350480004</v>
      </c>
      <c r="N77" s="1087">
        <v>104.309730712422</v>
      </c>
      <c r="O77" s="1142">
        <v>1141.055204689</v>
      </c>
      <c r="P77" s="870">
        <f t="shared" ref="P77" si="4">F77+L77+N77</f>
        <v>7207.5895950433915</v>
      </c>
      <c r="Q77" s="870">
        <f t="shared" ref="Q77" si="5">G77+M77+O77</f>
        <v>78935.924782487011</v>
      </c>
      <c r="S77" s="372"/>
      <c r="T77" s="1239"/>
      <c r="V77" s="1239"/>
      <c r="W77" s="1239"/>
    </row>
    <row r="78" spans="1:31" ht="18" customHeight="1">
      <c r="A78" s="354"/>
      <c r="B78" s="354"/>
      <c r="C78" s="354"/>
      <c r="D78" s="354"/>
      <c r="E78" s="354"/>
      <c r="F78" s="354"/>
      <c r="G78" s="354"/>
      <c r="H78" s="354"/>
      <c r="I78" s="354"/>
      <c r="J78" s="354"/>
      <c r="K78" s="354"/>
      <c r="L78" s="354"/>
      <c r="M78" s="354"/>
      <c r="N78" s="354"/>
      <c r="O78" s="354"/>
      <c r="P78" s="354"/>
      <c r="Q78" s="354"/>
      <c r="T78" s="1240"/>
      <c r="U78" s="1240"/>
      <c r="V78" s="1240"/>
      <c r="W78" s="1240"/>
      <c r="X78" s="1240"/>
      <c r="Y78" s="1237"/>
      <c r="Z78" s="1237"/>
      <c r="AA78" s="1237"/>
      <c r="AB78" s="1237"/>
      <c r="AC78" s="1237"/>
      <c r="AD78" s="1237"/>
      <c r="AE78" s="1237"/>
    </row>
    <row r="79" spans="1:31" ht="18" customHeight="1">
      <c r="A79" s="354"/>
      <c r="B79" s="354"/>
      <c r="C79" s="354"/>
      <c r="D79" s="354"/>
      <c r="E79" s="354"/>
      <c r="F79" s="354"/>
      <c r="G79" s="354"/>
      <c r="H79" s="354"/>
      <c r="I79" s="354"/>
      <c r="J79" s="354"/>
      <c r="K79" s="354"/>
      <c r="L79" s="354"/>
      <c r="M79" s="354"/>
      <c r="N79" s="354"/>
      <c r="O79" s="354"/>
      <c r="P79" s="354"/>
      <c r="Q79" s="354"/>
      <c r="S79" s="372"/>
      <c r="T79" s="1239"/>
      <c r="U79" s="1239"/>
      <c r="V79" s="1239"/>
      <c r="W79" s="1239"/>
      <c r="X79" s="1239"/>
      <c r="Y79" s="372"/>
      <c r="Z79" s="372"/>
      <c r="AA79" s="372"/>
      <c r="AB79" s="372"/>
      <c r="AC79" s="372"/>
      <c r="AD79" s="372"/>
      <c r="AE79" s="1237"/>
    </row>
    <row r="80" spans="1:31">
      <c r="A80" s="356" t="s">
        <v>307</v>
      </c>
      <c r="B80" s="356"/>
      <c r="C80" s="356"/>
      <c r="D80" s="356"/>
      <c r="E80" s="356"/>
      <c r="F80" s="356"/>
      <c r="G80" s="356"/>
      <c r="H80" s="356"/>
      <c r="I80" s="356"/>
      <c r="J80" s="356"/>
      <c r="K80" s="356"/>
      <c r="L80" s="356"/>
      <c r="M80" s="356"/>
      <c r="N80" s="356"/>
      <c r="O80" s="356"/>
      <c r="P80" s="356"/>
      <c r="Q80" s="356"/>
      <c r="S80" s="372"/>
      <c r="T80" s="1239"/>
      <c r="U80" s="1239"/>
      <c r="V80" s="1239"/>
      <c r="W80" s="1239"/>
      <c r="X80" s="1239"/>
      <c r="Y80" s="372"/>
      <c r="Z80" s="372"/>
      <c r="AA80" s="372"/>
      <c r="AB80" s="372"/>
      <c r="AC80" s="372"/>
      <c r="AD80" s="372"/>
      <c r="AE80" s="1237"/>
    </row>
    <row r="81" spans="1:31">
      <c r="A81" s="356" t="s">
        <v>599</v>
      </c>
      <c r="B81" s="356"/>
      <c r="C81" s="356"/>
      <c r="D81" s="356"/>
      <c r="E81" s="356"/>
      <c r="F81" s="356"/>
      <c r="G81" s="356"/>
      <c r="H81" s="356"/>
      <c r="I81" s="356"/>
      <c r="J81" s="356"/>
      <c r="K81" s="356"/>
      <c r="L81" s="356"/>
      <c r="M81" s="356"/>
      <c r="N81" s="356"/>
      <c r="O81" s="356"/>
      <c r="P81" s="356"/>
      <c r="Q81" s="356"/>
      <c r="S81" s="372"/>
      <c r="T81" s="1239"/>
      <c r="U81" s="1239"/>
      <c r="V81" s="1239"/>
      <c r="W81" s="1239"/>
      <c r="X81" s="1239"/>
      <c r="Y81" s="372"/>
      <c r="Z81" s="372"/>
      <c r="AA81" s="372"/>
      <c r="AB81" s="372"/>
      <c r="AC81" s="372"/>
      <c r="AD81" s="372"/>
      <c r="AE81" s="1237"/>
    </row>
    <row r="82" spans="1:31">
      <c r="A82" s="356" t="s">
        <v>490</v>
      </c>
      <c r="B82" s="356"/>
      <c r="C82" s="356"/>
      <c r="D82" s="356"/>
      <c r="E82" s="356"/>
      <c r="F82" s="356"/>
      <c r="G82" s="356"/>
      <c r="H82" s="356"/>
      <c r="I82" s="356"/>
      <c r="J82" s="356"/>
      <c r="K82" s="356"/>
      <c r="L82" s="356"/>
      <c r="M82" s="356"/>
      <c r="N82" s="356"/>
      <c r="O82" s="356"/>
      <c r="P82" s="356"/>
      <c r="Q82" s="356"/>
      <c r="S82" s="372"/>
      <c r="T82" s="1239"/>
      <c r="U82" s="1239"/>
      <c r="V82" s="1239"/>
      <c r="W82" s="1239"/>
      <c r="X82" s="1239"/>
      <c r="Y82" s="372"/>
      <c r="Z82" s="372"/>
      <c r="AA82" s="372"/>
      <c r="AB82" s="372"/>
      <c r="AC82" s="372"/>
      <c r="AD82" s="372"/>
      <c r="AE82" s="1237"/>
    </row>
    <row r="83" spans="1:31">
      <c r="A83" s="356" t="s">
        <v>491</v>
      </c>
      <c r="B83" s="356"/>
      <c r="C83" s="356"/>
      <c r="D83" s="356"/>
      <c r="E83" s="356"/>
      <c r="F83" s="356"/>
      <c r="G83" s="356"/>
      <c r="H83" s="356"/>
      <c r="I83" s="356"/>
      <c r="J83" s="356"/>
      <c r="K83" s="356"/>
      <c r="L83" s="356"/>
      <c r="M83" s="356"/>
      <c r="N83" s="356"/>
      <c r="O83" s="356"/>
      <c r="P83" s="356"/>
      <c r="Q83" s="356"/>
      <c r="S83" s="372"/>
      <c r="T83" s="1239"/>
      <c r="U83" s="1239"/>
      <c r="V83" s="1239"/>
      <c r="W83" s="1239"/>
      <c r="X83" s="1239"/>
      <c r="Y83" s="372"/>
      <c r="Z83" s="372"/>
      <c r="AA83" s="372"/>
      <c r="AB83" s="372"/>
      <c r="AC83" s="372"/>
      <c r="AD83" s="372"/>
      <c r="AE83" s="1237"/>
    </row>
    <row r="84" spans="1:31">
      <c r="S84" s="372"/>
      <c r="T84" s="1239"/>
      <c r="U84" s="1239"/>
      <c r="V84" s="1239"/>
      <c r="W84" s="1239"/>
      <c r="X84" s="1239"/>
      <c r="Y84" s="372"/>
      <c r="Z84" s="372"/>
      <c r="AA84" s="372"/>
      <c r="AB84" s="372"/>
      <c r="AC84" s="372"/>
      <c r="AD84" s="372"/>
      <c r="AE84" s="1237"/>
    </row>
    <row r="85" spans="1:31">
      <c r="S85" s="372"/>
      <c r="T85" s="1239"/>
      <c r="U85" s="1239"/>
      <c r="V85" s="1239"/>
      <c r="W85" s="1239"/>
      <c r="X85" s="1239"/>
      <c r="Y85" s="372"/>
      <c r="Z85" s="372"/>
      <c r="AA85" s="372"/>
      <c r="AB85" s="372"/>
      <c r="AC85" s="372"/>
      <c r="AD85" s="372"/>
      <c r="AE85" s="1237"/>
    </row>
    <row r="86" spans="1:31">
      <c r="S86" s="372"/>
      <c r="T86" s="1239"/>
      <c r="U86" s="1239"/>
      <c r="V86" s="1239"/>
      <c r="W86" s="1239"/>
      <c r="X86" s="1239"/>
      <c r="Y86" s="372"/>
      <c r="Z86" s="372"/>
      <c r="AA86" s="372"/>
      <c r="AB86" s="372"/>
      <c r="AC86" s="372"/>
      <c r="AD86" s="372"/>
      <c r="AE86" s="1237"/>
    </row>
    <row r="87" spans="1:31" ht="15" customHeight="1">
      <c r="A87" s="571" t="s">
        <v>492</v>
      </c>
      <c r="B87" s="518"/>
      <c r="C87" s="518"/>
      <c r="D87" s="518"/>
      <c r="E87" s="518"/>
      <c r="F87" s="518"/>
      <c r="G87" s="518"/>
      <c r="H87" s="518"/>
      <c r="I87" s="518"/>
      <c r="J87" s="518"/>
      <c r="K87" s="518"/>
      <c r="L87" s="518"/>
      <c r="M87" s="512"/>
      <c r="N87" s="512"/>
      <c r="O87" s="512"/>
      <c r="P87" s="512"/>
      <c r="Q87" s="512"/>
      <c r="R87" s="512"/>
      <c r="S87" s="372"/>
      <c r="T87" s="1239"/>
      <c r="U87" s="1239"/>
      <c r="V87" s="1239"/>
      <c r="W87" s="1239"/>
      <c r="X87" s="1239"/>
      <c r="Y87" s="372"/>
      <c r="Z87" s="372"/>
      <c r="AA87" s="372"/>
      <c r="AB87" s="372"/>
      <c r="AC87" s="372"/>
      <c r="AD87" s="372"/>
      <c r="AE87" s="1237"/>
    </row>
    <row r="88" spans="1:31">
      <c r="A88" s="363"/>
      <c r="B88" s="364"/>
      <c r="C88" s="365"/>
      <c r="D88" s="366"/>
      <c r="E88" s="354"/>
      <c r="F88" s="363"/>
      <c r="G88" s="354"/>
      <c r="H88" s="367"/>
      <c r="I88" s="354"/>
      <c r="J88" s="368"/>
      <c r="K88" s="354"/>
      <c r="L88" s="363"/>
      <c r="M88" s="354"/>
      <c r="N88" s="363"/>
      <c r="O88" s="354"/>
      <c r="P88" s="363"/>
      <c r="Q88" s="363"/>
      <c r="R88" s="354"/>
      <c r="S88" s="372"/>
      <c r="T88" s="1239"/>
      <c r="U88" s="1239"/>
      <c r="V88" s="1239"/>
      <c r="W88" s="1239"/>
      <c r="X88" s="1239"/>
      <c r="Y88" s="372"/>
      <c r="Z88" s="372"/>
      <c r="AA88" s="372"/>
      <c r="AB88" s="372"/>
      <c r="AC88" s="372"/>
      <c r="AD88" s="372"/>
      <c r="AE88" s="1237"/>
    </row>
    <row r="89" spans="1:31">
      <c r="A89" s="357"/>
      <c r="B89" s="369"/>
      <c r="C89" s="370"/>
      <c r="D89" s="369"/>
      <c r="E89" s="370"/>
      <c r="F89" s="369"/>
      <c r="G89" s="370"/>
      <c r="H89" s="369"/>
      <c r="I89" s="370"/>
      <c r="J89" s="369"/>
      <c r="K89" s="370"/>
      <c r="L89" s="369"/>
      <c r="M89" s="370"/>
      <c r="N89" s="369"/>
      <c r="O89" s="370"/>
      <c r="P89" s="369"/>
      <c r="Q89" s="370"/>
      <c r="R89" s="354"/>
      <c r="S89" s="372"/>
      <c r="T89" s="1239"/>
      <c r="U89" s="1239"/>
      <c r="V89" s="1239"/>
      <c r="W89" s="1239"/>
      <c r="X89" s="1239"/>
      <c r="Y89" s="372"/>
      <c r="Z89" s="372"/>
      <c r="AA89" s="372"/>
      <c r="AB89" s="372"/>
      <c r="AC89" s="372"/>
      <c r="AD89" s="372"/>
      <c r="AE89" s="1237"/>
    </row>
    <row r="90" spans="1:31">
      <c r="A90" s="371"/>
      <c r="B90" s="354"/>
      <c r="C90" s="354"/>
      <c r="D90" s="353"/>
      <c r="E90" s="353"/>
      <c r="F90" s="353"/>
      <c r="G90" s="353"/>
      <c r="H90" s="354"/>
      <c r="I90" s="354"/>
      <c r="J90" s="353"/>
      <c r="K90" s="353"/>
      <c r="L90" s="353"/>
      <c r="M90" s="353"/>
      <c r="N90" s="353"/>
      <c r="O90" s="353"/>
      <c r="P90" s="353"/>
      <c r="Q90" s="353"/>
      <c r="R90" s="354"/>
      <c r="S90" s="372"/>
      <c r="T90" s="1239"/>
      <c r="U90" s="1239"/>
      <c r="V90" s="1239"/>
      <c r="W90" s="1239"/>
      <c r="X90" s="1239"/>
      <c r="Y90" s="372"/>
      <c r="Z90" s="372"/>
      <c r="AA90" s="372"/>
      <c r="AB90" s="372"/>
      <c r="AC90" s="372"/>
      <c r="AD90" s="372"/>
    </row>
    <row r="91" spans="1:31">
      <c r="A91" s="371"/>
      <c r="B91" s="354"/>
      <c r="C91" s="354"/>
      <c r="D91" s="353"/>
      <c r="E91" s="353"/>
      <c r="F91" s="353"/>
      <c r="G91" s="353"/>
      <c r="H91" s="354"/>
      <c r="I91" s="354"/>
      <c r="J91" s="353"/>
      <c r="K91" s="353"/>
      <c r="L91" s="353"/>
      <c r="M91" s="353"/>
      <c r="N91" s="353"/>
      <c r="O91" s="353"/>
      <c r="P91" s="353"/>
      <c r="Q91" s="353"/>
      <c r="R91" s="354"/>
      <c r="S91" s="372"/>
      <c r="T91" s="1239"/>
      <c r="U91" s="1239" t="str">
        <f>B3</f>
        <v>VO</v>
      </c>
      <c r="V91" s="1239" t="str">
        <f>D3</f>
        <v>SO</v>
      </c>
      <c r="W91" s="1239" t="str">
        <f>H3</f>
        <v>MO</v>
      </c>
      <c r="X91" s="1239" t="str">
        <f>J3</f>
        <v>DOM</v>
      </c>
      <c r="Y91" s="372"/>
      <c r="Z91" s="372"/>
      <c r="AA91" s="372"/>
      <c r="AB91" s="372"/>
      <c r="AC91" s="372"/>
      <c r="AD91" s="372"/>
    </row>
    <row r="92" spans="1:31">
      <c r="A92" s="371"/>
      <c r="B92" s="354"/>
      <c r="C92" s="354"/>
      <c r="D92" s="353"/>
      <c r="E92" s="353"/>
      <c r="F92" s="353"/>
      <c r="G92" s="353"/>
      <c r="H92" s="354"/>
      <c r="I92" s="354"/>
      <c r="J92" s="353"/>
      <c r="K92" s="353"/>
      <c r="L92" s="353"/>
      <c r="M92" s="353"/>
      <c r="N92" s="353"/>
      <c r="O92" s="353"/>
      <c r="P92" s="353"/>
      <c r="Q92" s="353"/>
      <c r="R92" s="354"/>
      <c r="S92" s="372"/>
      <c r="T92" s="1238">
        <f>A5</f>
        <v>1956</v>
      </c>
      <c r="U92" s="1239">
        <f>B5</f>
        <v>86.028999999999996</v>
      </c>
      <c r="V92" s="1239">
        <f>D5</f>
        <v>0</v>
      </c>
      <c r="W92" s="1239">
        <f>H5</f>
        <v>0.95</v>
      </c>
      <c r="X92" s="1239">
        <f>J5</f>
        <v>1.2829999999999999</v>
      </c>
      <c r="Y92" s="372"/>
      <c r="Z92" s="372"/>
      <c r="AA92" s="372"/>
      <c r="AB92" s="372"/>
      <c r="AC92" s="372"/>
      <c r="AD92" s="372"/>
    </row>
    <row r="93" spans="1:31">
      <c r="A93" s="371"/>
      <c r="B93" s="354"/>
      <c r="C93" s="354"/>
      <c r="D93" s="353"/>
      <c r="E93" s="353"/>
      <c r="F93" s="353"/>
      <c r="G93" s="353"/>
      <c r="H93" s="354"/>
      <c r="I93" s="354"/>
      <c r="J93" s="353"/>
      <c r="K93" s="353"/>
      <c r="L93" s="353"/>
      <c r="M93" s="353"/>
      <c r="N93" s="353"/>
      <c r="O93" s="353"/>
      <c r="P93" s="353"/>
      <c r="Q93" s="353"/>
      <c r="R93" s="354"/>
      <c r="S93" s="372"/>
      <c r="T93" s="1238">
        <f t="shared" ref="T93:T131" si="6">A6</f>
        <v>1957</v>
      </c>
      <c r="U93" s="1239">
        <f t="shared" ref="U93" si="7">B6</f>
        <v>542.10500000000013</v>
      </c>
      <c r="V93" s="1239">
        <f t="shared" ref="V93:V127" si="8">D6</f>
        <v>0.66100000000000003</v>
      </c>
      <c r="W93" s="1239">
        <f t="shared" ref="W93:W127" si="9">H6</f>
        <v>0.94399999999999995</v>
      </c>
      <c r="X93" s="1239">
        <f t="shared" ref="X93:X127" si="10">J6</f>
        <v>1.3480000000000001</v>
      </c>
      <c r="Y93" s="372"/>
      <c r="Z93" s="372"/>
      <c r="AA93" s="372"/>
      <c r="AB93" s="372"/>
      <c r="AC93" s="372"/>
      <c r="AD93" s="372"/>
    </row>
    <row r="94" spans="1:31">
      <c r="A94" s="371"/>
      <c r="B94" s="354"/>
      <c r="C94" s="354"/>
      <c r="D94" s="353"/>
      <c r="E94" s="353"/>
      <c r="F94" s="353"/>
      <c r="G94" s="353"/>
      <c r="H94" s="354"/>
      <c r="I94" s="354"/>
      <c r="J94" s="353"/>
      <c r="K94" s="353"/>
      <c r="L94" s="353"/>
      <c r="M94" s="353"/>
      <c r="N94" s="353"/>
      <c r="O94" s="353"/>
      <c r="P94" s="353"/>
      <c r="Q94" s="353"/>
      <c r="R94" s="354"/>
      <c r="T94" s="1238">
        <f t="shared" si="6"/>
        <v>1958</v>
      </c>
      <c r="U94" s="1239">
        <f t="shared" ref="U94" si="11">B7</f>
        <v>784.39400000000012</v>
      </c>
      <c r="V94" s="1239">
        <f t="shared" si="8"/>
        <v>0.28100000000000003</v>
      </c>
      <c r="W94" s="1239">
        <f t="shared" si="9"/>
        <v>1.391</v>
      </c>
      <c r="X94" s="1239">
        <f t="shared" si="10"/>
        <v>1.6060000000000001</v>
      </c>
    </row>
    <row r="95" spans="1:31">
      <c r="A95" s="371"/>
      <c r="B95" s="354"/>
      <c r="C95" s="354"/>
      <c r="D95" s="353"/>
      <c r="E95" s="353"/>
      <c r="F95" s="353"/>
      <c r="G95" s="353"/>
      <c r="H95" s="354"/>
      <c r="I95" s="354"/>
      <c r="J95" s="353"/>
      <c r="K95" s="353"/>
      <c r="L95" s="353"/>
      <c r="M95" s="353"/>
      <c r="N95" s="353"/>
      <c r="O95" s="353"/>
      <c r="P95" s="353"/>
      <c r="Q95" s="353"/>
      <c r="R95" s="354"/>
      <c r="T95" s="1238">
        <f t="shared" si="6"/>
        <v>1959</v>
      </c>
      <c r="U95" s="1239">
        <f t="shared" ref="U95" si="12">B8</f>
        <v>970.01900000000001</v>
      </c>
      <c r="V95" s="1239">
        <f t="shared" si="8"/>
        <v>0.24099999999999999</v>
      </c>
      <c r="W95" s="1239">
        <f t="shared" si="9"/>
        <v>1.825</v>
      </c>
      <c r="X95" s="1239">
        <f t="shared" si="10"/>
        <v>2.601</v>
      </c>
    </row>
    <row r="96" spans="1:31">
      <c r="A96" s="371"/>
      <c r="B96" s="354"/>
      <c r="C96" s="354"/>
      <c r="D96" s="353"/>
      <c r="E96" s="353"/>
      <c r="F96" s="353"/>
      <c r="G96" s="353"/>
      <c r="H96" s="354"/>
      <c r="I96" s="354"/>
      <c r="J96" s="353"/>
      <c r="K96" s="353"/>
      <c r="L96" s="353"/>
      <c r="M96" s="353"/>
      <c r="N96" s="353"/>
      <c r="O96" s="353"/>
      <c r="P96" s="353"/>
      <c r="Q96" s="353"/>
      <c r="R96" s="354"/>
      <c r="T96" s="1238">
        <f t="shared" si="6"/>
        <v>1960</v>
      </c>
      <c r="U96" s="1239">
        <f t="shared" ref="U96" si="13">B9</f>
        <v>925.45500000000004</v>
      </c>
      <c r="V96" s="1239">
        <f t="shared" si="8"/>
        <v>0.189</v>
      </c>
      <c r="W96" s="1239">
        <f t="shared" si="9"/>
        <v>2.9060000000000001</v>
      </c>
      <c r="X96" s="1239">
        <f t="shared" si="10"/>
        <v>3.9409999999999998</v>
      </c>
    </row>
    <row r="97" spans="1:24">
      <c r="A97" s="371"/>
      <c r="B97" s="354"/>
      <c r="C97" s="354"/>
      <c r="D97" s="353"/>
      <c r="E97" s="353"/>
      <c r="F97" s="353"/>
      <c r="G97" s="353"/>
      <c r="H97" s="354"/>
      <c r="I97" s="354"/>
      <c r="J97" s="353"/>
      <c r="K97" s="353"/>
      <c r="L97" s="353"/>
      <c r="M97" s="353"/>
      <c r="N97" s="353"/>
      <c r="O97" s="353"/>
      <c r="P97" s="353"/>
      <c r="Q97" s="353"/>
      <c r="R97" s="354"/>
      <c r="T97" s="1238">
        <f t="shared" si="6"/>
        <v>1961</v>
      </c>
      <c r="U97" s="1239">
        <f t="shared" ref="U97" si="14">B10</f>
        <v>910.54900000000009</v>
      </c>
      <c r="V97" s="1239">
        <f t="shared" si="8"/>
        <v>0.22800000000000001</v>
      </c>
      <c r="W97" s="1239">
        <f t="shared" si="9"/>
        <v>4.726</v>
      </c>
      <c r="X97" s="1239">
        <f t="shared" si="10"/>
        <v>6.1790000000000003</v>
      </c>
    </row>
    <row r="98" spans="1:24">
      <c r="A98" s="371"/>
      <c r="B98" s="354"/>
      <c r="C98" s="354"/>
      <c r="D98" s="353"/>
      <c r="E98" s="353"/>
      <c r="F98" s="353"/>
      <c r="G98" s="353"/>
      <c r="H98" s="354"/>
      <c r="I98" s="354"/>
      <c r="J98" s="353"/>
      <c r="K98" s="353"/>
      <c r="L98" s="353"/>
      <c r="M98" s="353"/>
      <c r="N98" s="353"/>
      <c r="O98" s="353"/>
      <c r="P98" s="353"/>
      <c r="Q98" s="353"/>
      <c r="R98" s="354"/>
      <c r="T98" s="1238">
        <f t="shared" si="6"/>
        <v>1962</v>
      </c>
      <c r="U98" s="1239">
        <f t="shared" ref="U98" si="15">B11</f>
        <v>705.86200000000008</v>
      </c>
      <c r="V98" s="1239">
        <f t="shared" si="8"/>
        <v>0.13600000000000001</v>
      </c>
      <c r="W98" s="1239">
        <f t="shared" si="9"/>
        <v>5.7560000000000002</v>
      </c>
      <c r="X98" s="1239">
        <f t="shared" si="10"/>
        <v>8.9719999999999995</v>
      </c>
    </row>
    <row r="99" spans="1:24">
      <c r="A99" s="371"/>
      <c r="B99" s="354"/>
      <c r="C99" s="354"/>
      <c r="D99" s="353"/>
      <c r="E99" s="353"/>
      <c r="F99" s="353"/>
      <c r="G99" s="353"/>
      <c r="H99" s="354"/>
      <c r="I99" s="354"/>
      <c r="J99" s="353"/>
      <c r="K99" s="353"/>
      <c r="L99" s="353"/>
      <c r="M99" s="353"/>
      <c r="N99" s="353"/>
      <c r="O99" s="353"/>
      <c r="P99" s="353"/>
      <c r="Q99" s="353"/>
      <c r="R99" s="354"/>
      <c r="T99" s="1238">
        <f t="shared" si="6"/>
        <v>1963</v>
      </c>
      <c r="U99" s="1239">
        <f t="shared" ref="U99" si="16">B12</f>
        <v>627.048</v>
      </c>
      <c r="V99" s="1239">
        <f t="shared" si="8"/>
        <v>0.92800000000000005</v>
      </c>
      <c r="W99" s="1239">
        <f t="shared" si="9"/>
        <v>6.6550000000000002</v>
      </c>
      <c r="X99" s="1239">
        <f t="shared" si="10"/>
        <v>11.096</v>
      </c>
    </row>
    <row r="100" spans="1:24">
      <c r="A100" s="371"/>
      <c r="B100" s="354"/>
      <c r="C100" s="354"/>
      <c r="D100" s="353"/>
      <c r="E100" s="353"/>
      <c r="F100" s="353"/>
      <c r="G100" s="353"/>
      <c r="H100" s="354"/>
      <c r="I100" s="354"/>
      <c r="J100" s="353"/>
      <c r="K100" s="353"/>
      <c r="L100" s="353"/>
      <c r="M100" s="353"/>
      <c r="N100" s="353"/>
      <c r="O100" s="353"/>
      <c r="P100" s="353"/>
      <c r="Q100" s="353"/>
      <c r="R100" s="354"/>
      <c r="T100" s="1238">
        <f t="shared" si="6"/>
        <v>1964</v>
      </c>
      <c r="U100" s="1239">
        <f t="shared" ref="U100" si="17">B13</f>
        <v>556.42899999999997</v>
      </c>
      <c r="V100" s="1239">
        <f t="shared" si="8"/>
        <v>1.216</v>
      </c>
      <c r="W100" s="1239">
        <f t="shared" si="9"/>
        <v>6.8959999999999999</v>
      </c>
      <c r="X100" s="1239">
        <f t="shared" si="10"/>
        <v>12.391</v>
      </c>
    </row>
    <row r="101" spans="1:24">
      <c r="A101" s="371"/>
      <c r="B101" s="354"/>
      <c r="C101" s="354"/>
      <c r="D101" s="353"/>
      <c r="E101" s="353"/>
      <c r="F101" s="353"/>
      <c r="G101" s="353"/>
      <c r="H101" s="354"/>
      <c r="I101" s="354"/>
      <c r="J101" s="353"/>
      <c r="K101" s="353"/>
      <c r="L101" s="353"/>
      <c r="M101" s="353"/>
      <c r="N101" s="353"/>
      <c r="O101" s="353"/>
      <c r="P101" s="353"/>
      <c r="Q101" s="353"/>
      <c r="R101" s="354"/>
      <c r="T101" s="1238">
        <f t="shared" si="6"/>
        <v>1965</v>
      </c>
      <c r="U101" s="1239">
        <f t="shared" ref="U101" si="18">B14</f>
        <v>435.41600000000005</v>
      </c>
      <c r="V101" s="1239">
        <f t="shared" si="8"/>
        <v>1.258</v>
      </c>
      <c r="W101" s="1239">
        <f t="shared" si="9"/>
        <v>6.4130000000000003</v>
      </c>
      <c r="X101" s="1239">
        <f t="shared" si="10"/>
        <v>12.481</v>
      </c>
    </row>
    <row r="102" spans="1:24">
      <c r="A102" s="371"/>
      <c r="B102" s="354"/>
      <c r="C102" s="354"/>
      <c r="D102" s="353"/>
      <c r="E102" s="353"/>
      <c r="F102" s="353"/>
      <c r="G102" s="353"/>
      <c r="H102" s="354"/>
      <c r="I102" s="354"/>
      <c r="J102" s="353"/>
      <c r="K102" s="353"/>
      <c r="L102" s="353"/>
      <c r="M102" s="353"/>
      <c r="N102" s="353"/>
      <c r="O102" s="353"/>
      <c r="P102" s="353"/>
      <c r="Q102" s="353"/>
      <c r="R102" s="354"/>
      <c r="T102" s="1238">
        <f t="shared" si="6"/>
        <v>1966</v>
      </c>
      <c r="U102" s="1239">
        <f t="shared" ref="U102" si="19">B15</f>
        <v>473.416</v>
      </c>
      <c r="V102" s="1239">
        <f t="shared" si="8"/>
        <v>2.383</v>
      </c>
      <c r="W102" s="1239">
        <f t="shared" si="9"/>
        <v>6.2619999999999996</v>
      </c>
      <c r="X102" s="1239">
        <f t="shared" si="10"/>
        <v>13.462999999999999</v>
      </c>
    </row>
    <row r="103" spans="1:24">
      <c r="A103" s="371"/>
      <c r="B103" s="354"/>
      <c r="C103" s="354"/>
      <c r="D103" s="353"/>
      <c r="E103" s="353"/>
      <c r="F103" s="353"/>
      <c r="G103" s="353"/>
      <c r="H103" s="354"/>
      <c r="I103" s="354"/>
      <c r="J103" s="353"/>
      <c r="K103" s="353"/>
      <c r="L103" s="353"/>
      <c r="M103" s="353"/>
      <c r="N103" s="353"/>
      <c r="O103" s="353"/>
      <c r="P103" s="353"/>
      <c r="Q103" s="353"/>
      <c r="R103" s="354"/>
      <c r="T103" s="1238">
        <f t="shared" si="6"/>
        <v>1967</v>
      </c>
      <c r="U103" s="1239">
        <f t="shared" ref="U103" si="20">B16</f>
        <v>523.56400000000008</v>
      </c>
      <c r="V103" s="1239">
        <f t="shared" si="8"/>
        <v>36.781999999999996</v>
      </c>
      <c r="W103" s="1239">
        <f t="shared" si="9"/>
        <v>7.4359999999999999</v>
      </c>
      <c r="X103" s="1239">
        <f t="shared" si="10"/>
        <v>16.463000000000001</v>
      </c>
    </row>
    <row r="104" spans="1:24">
      <c r="A104" s="371"/>
      <c r="B104" s="354"/>
      <c r="C104" s="354"/>
      <c r="D104" s="353"/>
      <c r="E104" s="353"/>
      <c r="F104" s="353"/>
      <c r="G104" s="353"/>
      <c r="H104" s="354"/>
      <c r="I104" s="354"/>
      <c r="J104" s="353"/>
      <c r="K104" s="353"/>
      <c r="L104" s="353"/>
      <c r="M104" s="353"/>
      <c r="N104" s="353"/>
      <c r="O104" s="353"/>
      <c r="P104" s="353"/>
      <c r="Q104" s="353"/>
      <c r="R104" s="354"/>
      <c r="T104" s="1238">
        <f t="shared" si="6"/>
        <v>1968</v>
      </c>
      <c r="U104" s="1239">
        <f t="shared" ref="U104" si="21">B17</f>
        <v>619.36599999999999</v>
      </c>
      <c r="V104" s="1239">
        <f t="shared" si="8"/>
        <v>61.588999999999999</v>
      </c>
      <c r="W104" s="1239">
        <f t="shared" si="9"/>
        <v>8.9030000000000005</v>
      </c>
      <c r="X104" s="1239">
        <f t="shared" si="10"/>
        <v>19.053999999999998</v>
      </c>
    </row>
    <row r="105" spans="1:24">
      <c r="A105" s="371"/>
      <c r="B105" s="353"/>
      <c r="C105" s="353"/>
      <c r="D105" s="353"/>
      <c r="E105" s="353"/>
      <c r="F105" s="353"/>
      <c r="G105" s="353"/>
      <c r="H105" s="353"/>
      <c r="I105" s="353"/>
      <c r="J105" s="353"/>
      <c r="K105" s="353"/>
      <c r="L105" s="353"/>
      <c r="M105" s="353"/>
      <c r="N105" s="353"/>
      <c r="O105" s="353"/>
      <c r="P105" s="353"/>
      <c r="Q105" s="353"/>
      <c r="R105" s="354"/>
      <c r="T105" s="1238">
        <f t="shared" si="6"/>
        <v>1969</v>
      </c>
      <c r="U105" s="1239">
        <f t="shared" ref="U105" si="22">B18</f>
        <v>658.19499999999994</v>
      </c>
      <c r="V105" s="1239">
        <f t="shared" si="8"/>
        <v>84.786000000000001</v>
      </c>
      <c r="W105" s="1239">
        <f t="shared" si="9"/>
        <v>12.526999999999999</v>
      </c>
      <c r="X105" s="1239">
        <f t="shared" si="10"/>
        <v>25.227</v>
      </c>
    </row>
    <row r="106" spans="1:24">
      <c r="A106" s="371"/>
      <c r="B106" s="353"/>
      <c r="C106" s="353"/>
      <c r="D106" s="353"/>
      <c r="E106" s="353"/>
      <c r="F106" s="353"/>
      <c r="G106" s="353"/>
      <c r="H106" s="353"/>
      <c r="I106" s="353"/>
      <c r="J106" s="353"/>
      <c r="K106" s="353"/>
      <c r="L106" s="353"/>
      <c r="M106" s="353"/>
      <c r="N106" s="353"/>
      <c r="O106" s="353"/>
      <c r="P106" s="353"/>
      <c r="Q106" s="353"/>
      <c r="R106" s="354"/>
      <c r="T106" s="1238">
        <f t="shared" si="6"/>
        <v>1970</v>
      </c>
      <c r="U106" s="1239">
        <f t="shared" ref="U106" si="23">B19</f>
        <v>701.31799999999998</v>
      </c>
      <c r="V106" s="1239">
        <f t="shared" si="8"/>
        <v>107.065</v>
      </c>
      <c r="W106" s="1239">
        <f t="shared" si="9"/>
        <v>15.772</v>
      </c>
      <c r="X106" s="1239">
        <f t="shared" si="10"/>
        <v>31.823</v>
      </c>
    </row>
    <row r="107" spans="1:24" ht="15" customHeight="1">
      <c r="A107" s="571" t="s">
        <v>493</v>
      </c>
      <c r="B107" s="518"/>
      <c r="C107" s="518"/>
      <c r="D107" s="518"/>
      <c r="E107" s="518"/>
      <c r="F107" s="518"/>
      <c r="G107" s="518"/>
      <c r="H107" s="518"/>
      <c r="I107" s="518"/>
      <c r="J107" s="518"/>
      <c r="K107" s="512"/>
      <c r="L107" s="512"/>
      <c r="M107" s="512"/>
      <c r="N107" s="512"/>
      <c r="O107" s="512"/>
      <c r="P107" s="512"/>
      <c r="Q107" s="512"/>
      <c r="R107" s="512"/>
      <c r="T107" s="1238">
        <f t="shared" si="6"/>
        <v>1971</v>
      </c>
      <c r="U107" s="1239">
        <f t="shared" ref="U107" si="24">B20</f>
        <v>713.05200000000002</v>
      </c>
      <c r="V107" s="1239">
        <f t="shared" si="8"/>
        <v>110.63200000000001</v>
      </c>
      <c r="W107" s="1239">
        <f t="shared" si="9"/>
        <v>17.777999999999999</v>
      </c>
      <c r="X107" s="1239">
        <f t="shared" si="10"/>
        <v>45.415999999999997</v>
      </c>
    </row>
    <row r="108" spans="1:24">
      <c r="A108" s="371"/>
      <c r="B108" s="353"/>
      <c r="C108" s="353"/>
      <c r="D108" s="353"/>
      <c r="E108" s="353"/>
      <c r="F108" s="353"/>
      <c r="G108" s="353"/>
      <c r="H108" s="353"/>
      <c r="I108" s="353"/>
      <c r="J108" s="353"/>
      <c r="K108" s="353"/>
      <c r="L108" s="353"/>
      <c r="M108" s="353"/>
      <c r="N108" s="353"/>
      <c r="O108" s="353"/>
      <c r="P108" s="353"/>
      <c r="Q108" s="353"/>
      <c r="R108" s="354"/>
      <c r="T108" s="1238">
        <f t="shared" si="6"/>
        <v>1972</v>
      </c>
      <c r="U108" s="1239">
        <f t="shared" ref="U108" si="25">B21</f>
        <v>729.47899999999993</v>
      </c>
      <c r="V108" s="1239">
        <f t="shared" si="8"/>
        <v>123.17400000000001</v>
      </c>
      <c r="W108" s="1239">
        <f t="shared" si="9"/>
        <v>27.300999999999998</v>
      </c>
      <c r="X108" s="1239">
        <f t="shared" si="10"/>
        <v>56.472000000000001</v>
      </c>
    </row>
    <row r="109" spans="1:24">
      <c r="A109" s="371"/>
      <c r="B109" s="353"/>
      <c r="C109" s="353"/>
      <c r="D109" s="353"/>
      <c r="E109" s="353"/>
      <c r="F109" s="353"/>
      <c r="G109" s="353"/>
      <c r="H109" s="353"/>
      <c r="I109" s="353"/>
      <c r="J109" s="353"/>
      <c r="K109" s="353"/>
      <c r="L109" s="353"/>
      <c r="M109" s="353"/>
      <c r="N109" s="353"/>
      <c r="O109" s="353"/>
      <c r="P109" s="353"/>
      <c r="Q109" s="353"/>
      <c r="R109" s="354"/>
      <c r="T109" s="1238">
        <f t="shared" si="6"/>
        <v>1973</v>
      </c>
      <c r="U109" s="1239">
        <f t="shared" ref="U109" si="26">B22</f>
        <v>709.19799999999998</v>
      </c>
      <c r="V109" s="1239">
        <f t="shared" si="8"/>
        <v>149.249</v>
      </c>
      <c r="W109" s="1239">
        <f t="shared" si="9"/>
        <v>37.511000000000003</v>
      </c>
      <c r="X109" s="1239">
        <f t="shared" si="10"/>
        <v>79.841999999999999</v>
      </c>
    </row>
    <row r="110" spans="1:24">
      <c r="A110" s="371"/>
      <c r="B110" s="353"/>
      <c r="C110" s="353"/>
      <c r="D110" s="353"/>
      <c r="E110" s="353"/>
      <c r="F110" s="353"/>
      <c r="G110" s="353"/>
      <c r="H110" s="353"/>
      <c r="I110" s="353"/>
      <c r="J110" s="353"/>
      <c r="K110" s="353"/>
      <c r="L110" s="353"/>
      <c r="M110" s="353"/>
      <c r="N110" s="353"/>
      <c r="O110" s="353"/>
      <c r="P110" s="353"/>
      <c r="Q110" s="353"/>
      <c r="R110" s="354"/>
      <c r="T110" s="1238">
        <f t="shared" si="6"/>
        <v>1974</v>
      </c>
      <c r="U110" s="1239">
        <f t="shared" ref="U110" si="27">B23</f>
        <v>810.18100000000004</v>
      </c>
      <c r="V110" s="1239">
        <f t="shared" si="8"/>
        <v>171.696</v>
      </c>
      <c r="W110" s="1239">
        <f t="shared" si="9"/>
        <v>48.957999999999998</v>
      </c>
      <c r="X110" s="1239">
        <f t="shared" si="10"/>
        <v>97.881</v>
      </c>
    </row>
    <row r="111" spans="1:24">
      <c r="A111" s="371"/>
      <c r="B111" s="353"/>
      <c r="C111" s="353"/>
      <c r="D111" s="353"/>
      <c r="E111" s="353"/>
      <c r="F111" s="353"/>
      <c r="G111" s="353"/>
      <c r="H111" s="353"/>
      <c r="I111" s="353"/>
      <c r="J111" s="353"/>
      <c r="K111" s="353"/>
      <c r="L111" s="353"/>
      <c r="M111" s="353"/>
      <c r="N111" s="353"/>
      <c r="O111" s="353"/>
      <c r="P111" s="353"/>
      <c r="Q111" s="353"/>
      <c r="R111" s="354"/>
      <c r="T111" s="1238">
        <f t="shared" si="6"/>
        <v>1975</v>
      </c>
      <c r="U111" s="1239">
        <f t="shared" ref="U111" si="28">B24</f>
        <v>1102.17</v>
      </c>
      <c r="V111" s="1239">
        <f t="shared" si="8"/>
        <v>199.98599999999999</v>
      </c>
      <c r="W111" s="1239">
        <f t="shared" si="9"/>
        <v>57.59</v>
      </c>
      <c r="X111" s="1239">
        <f t="shared" si="10"/>
        <v>131.67500000000001</v>
      </c>
    </row>
    <row r="112" spans="1:24">
      <c r="A112" s="371"/>
      <c r="B112" s="353"/>
      <c r="C112" s="353"/>
      <c r="D112" s="353"/>
      <c r="E112" s="353"/>
      <c r="F112" s="353"/>
      <c r="G112" s="353"/>
      <c r="H112" s="353"/>
      <c r="I112" s="353"/>
      <c r="J112" s="353"/>
      <c r="K112" s="353"/>
      <c r="L112" s="353"/>
      <c r="M112" s="353"/>
      <c r="N112" s="353"/>
      <c r="O112" s="353"/>
      <c r="P112" s="353"/>
      <c r="Q112" s="353"/>
      <c r="R112" s="354"/>
      <c r="T112" s="1238">
        <f t="shared" si="6"/>
        <v>1976</v>
      </c>
      <c r="U112" s="1239">
        <f t="shared" ref="U112" si="29">B25</f>
        <v>1286.1320000000001</v>
      </c>
      <c r="V112" s="1239">
        <f t="shared" si="8"/>
        <v>348.99599999999998</v>
      </c>
      <c r="W112" s="1239">
        <f t="shared" si="9"/>
        <v>85.087999999999994</v>
      </c>
      <c r="X112" s="1239">
        <f t="shared" si="10"/>
        <v>172.41499999999999</v>
      </c>
    </row>
    <row r="113" spans="1:24">
      <c r="A113" s="371"/>
      <c r="B113" s="353"/>
      <c r="C113" s="353"/>
      <c r="D113" s="353"/>
      <c r="E113" s="353"/>
      <c r="F113" s="353"/>
      <c r="G113" s="353"/>
      <c r="H113" s="353"/>
      <c r="I113" s="353"/>
      <c r="J113" s="353"/>
      <c r="K113" s="353"/>
      <c r="L113" s="353"/>
      <c r="M113" s="353"/>
      <c r="N113" s="353"/>
      <c r="O113" s="353"/>
      <c r="P113" s="353"/>
      <c r="Q113" s="353"/>
      <c r="R113" s="354"/>
      <c r="T113" s="1238">
        <f t="shared" si="6"/>
        <v>1977</v>
      </c>
      <c r="U113" s="1239">
        <f t="shared" ref="U113" si="30">B26</f>
        <v>1512.6179999999999</v>
      </c>
      <c r="V113" s="1239">
        <f t="shared" si="8"/>
        <v>294.36200000000002</v>
      </c>
      <c r="W113" s="1239">
        <f t="shared" si="9"/>
        <v>83.775999999999996</v>
      </c>
      <c r="X113" s="1239">
        <f t="shared" si="10"/>
        <v>199.91900000000001</v>
      </c>
    </row>
    <row r="114" spans="1:24">
      <c r="A114" s="371"/>
      <c r="B114" s="353"/>
      <c r="C114" s="353"/>
      <c r="D114" s="353"/>
      <c r="E114" s="353"/>
      <c r="F114" s="353"/>
      <c r="G114" s="353"/>
      <c r="H114" s="353"/>
      <c r="I114" s="353"/>
      <c r="J114" s="353"/>
      <c r="K114" s="353"/>
      <c r="L114" s="353"/>
      <c r="M114" s="353"/>
      <c r="N114" s="353"/>
      <c r="O114" s="353"/>
      <c r="P114" s="353"/>
      <c r="Q114" s="353"/>
      <c r="R114" s="354"/>
      <c r="T114" s="1238">
        <f t="shared" si="6"/>
        <v>1978</v>
      </c>
      <c r="U114" s="1239">
        <f t="shared" ref="U114" si="31">B27</f>
        <v>1723.999</v>
      </c>
      <c r="V114" s="1239">
        <f t="shared" si="8"/>
        <v>369.92099999999999</v>
      </c>
      <c r="W114" s="1239">
        <f t="shared" si="9"/>
        <v>103.21599999999999</v>
      </c>
      <c r="X114" s="1239">
        <f t="shared" si="10"/>
        <v>269.738</v>
      </c>
    </row>
    <row r="115" spans="1:24">
      <c r="A115" s="371"/>
      <c r="B115" s="353"/>
      <c r="C115" s="353"/>
      <c r="D115" s="353"/>
      <c r="E115" s="353"/>
      <c r="F115" s="353"/>
      <c r="G115" s="353"/>
      <c r="H115" s="353"/>
      <c r="I115" s="353"/>
      <c r="J115" s="353"/>
      <c r="K115" s="353"/>
      <c r="L115" s="353"/>
      <c r="M115" s="353"/>
      <c r="N115" s="353"/>
      <c r="O115" s="353"/>
      <c r="P115" s="353"/>
      <c r="Q115" s="353"/>
      <c r="R115" s="354"/>
      <c r="T115" s="1238">
        <f t="shared" si="6"/>
        <v>1979</v>
      </c>
      <c r="U115" s="1239">
        <f t="shared" ref="U115" si="32">B28</f>
        <v>2101.6489999999999</v>
      </c>
      <c r="V115" s="1239">
        <f t="shared" si="8"/>
        <v>428.64299999999997</v>
      </c>
      <c r="W115" s="1239">
        <f t="shared" si="9"/>
        <v>116.742</v>
      </c>
      <c r="X115" s="1239">
        <f t="shared" si="10"/>
        <v>314.03899999999999</v>
      </c>
    </row>
    <row r="116" spans="1:24">
      <c r="A116" s="371"/>
      <c r="B116" s="353"/>
      <c r="C116" s="353"/>
      <c r="D116" s="353"/>
      <c r="E116" s="353"/>
      <c r="F116" s="353"/>
      <c r="G116" s="353"/>
      <c r="H116" s="353"/>
      <c r="I116" s="353"/>
      <c r="J116" s="353"/>
      <c r="K116" s="353"/>
      <c r="L116" s="353"/>
      <c r="M116" s="353"/>
      <c r="N116" s="353"/>
      <c r="O116" s="353"/>
      <c r="P116" s="353"/>
      <c r="Q116" s="353"/>
      <c r="R116" s="354"/>
      <c r="T116" s="1238">
        <f t="shared" si="6"/>
        <v>1980</v>
      </c>
      <c r="U116" s="1239">
        <f t="shared" ref="U116" si="33">B29</f>
        <v>2346.174</v>
      </c>
      <c r="V116" s="1239">
        <f t="shared" si="8"/>
        <v>517.43200000000002</v>
      </c>
      <c r="W116" s="1239">
        <f t="shared" si="9"/>
        <v>127.121</v>
      </c>
      <c r="X116" s="1239">
        <f t="shared" si="10"/>
        <v>378.005</v>
      </c>
    </row>
    <row r="117" spans="1:24">
      <c r="A117" s="371"/>
      <c r="B117" s="353"/>
      <c r="C117" s="353"/>
      <c r="D117" s="353"/>
      <c r="E117" s="353"/>
      <c r="F117" s="353"/>
      <c r="G117" s="353"/>
      <c r="H117" s="353"/>
      <c r="I117" s="353"/>
      <c r="J117" s="353"/>
      <c r="K117" s="353"/>
      <c r="L117" s="353"/>
      <c r="M117" s="353"/>
      <c r="N117" s="353"/>
      <c r="O117" s="353"/>
      <c r="P117" s="353"/>
      <c r="Q117" s="353"/>
      <c r="R117" s="354"/>
      <c r="T117" s="1238">
        <f t="shared" si="6"/>
        <v>1981</v>
      </c>
      <c r="U117" s="1239">
        <f t="shared" ref="U117" si="34">B30</f>
        <v>2442.0149999999999</v>
      </c>
      <c r="V117" s="1239">
        <f t="shared" si="8"/>
        <v>548.09500000000003</v>
      </c>
      <c r="W117" s="1239">
        <f t="shared" si="9"/>
        <v>138.39400000000001</v>
      </c>
      <c r="X117" s="1239">
        <f t="shared" si="10"/>
        <v>413.46899999999999</v>
      </c>
    </row>
    <row r="118" spans="1:24">
      <c r="A118" s="371"/>
      <c r="B118" s="353"/>
      <c r="C118" s="353"/>
      <c r="D118" s="353"/>
      <c r="E118" s="353"/>
      <c r="F118" s="353"/>
      <c r="G118" s="353"/>
      <c r="H118" s="353"/>
      <c r="I118" s="353"/>
      <c r="J118" s="353"/>
      <c r="K118" s="353"/>
      <c r="L118" s="353"/>
      <c r="M118" s="353"/>
      <c r="N118" s="353"/>
      <c r="O118" s="353"/>
      <c r="P118" s="353"/>
      <c r="Q118" s="353"/>
      <c r="R118" s="354"/>
      <c r="T118" s="1238">
        <f t="shared" si="6"/>
        <v>1982</v>
      </c>
      <c r="U118" s="1239">
        <f t="shared" ref="U118" si="35">B31</f>
        <v>2764.221</v>
      </c>
      <c r="V118" s="1239">
        <f t="shared" si="8"/>
        <v>632.73</v>
      </c>
      <c r="W118" s="1239">
        <f t="shared" si="9"/>
        <v>149.23400000000001</v>
      </c>
      <c r="X118" s="1239">
        <f t="shared" si="10"/>
        <v>492.20800000000003</v>
      </c>
    </row>
    <row r="119" spans="1:24">
      <c r="A119" s="371"/>
      <c r="B119" s="353"/>
      <c r="C119" s="353"/>
      <c r="D119" s="353"/>
      <c r="E119" s="353"/>
      <c r="F119" s="353"/>
      <c r="G119" s="353"/>
      <c r="H119" s="353"/>
      <c r="I119" s="353"/>
      <c r="J119" s="353"/>
      <c r="K119" s="353"/>
      <c r="L119" s="353"/>
      <c r="M119" s="353"/>
      <c r="N119" s="353"/>
      <c r="O119" s="353"/>
      <c r="P119" s="353"/>
      <c r="Q119" s="353"/>
      <c r="R119" s="354"/>
      <c r="T119" s="1238">
        <f t="shared" si="6"/>
        <v>1983</v>
      </c>
      <c r="U119" s="1239">
        <f t="shared" ref="U119" si="36">B32</f>
        <v>3116.277</v>
      </c>
      <c r="V119" s="1239">
        <f t="shared" si="8"/>
        <v>695.476</v>
      </c>
      <c r="W119" s="1239">
        <f t="shared" si="9"/>
        <v>157.73699999999999</v>
      </c>
      <c r="X119" s="1239">
        <f t="shared" si="10"/>
        <v>532.79100000000005</v>
      </c>
    </row>
    <row r="120" spans="1:24">
      <c r="A120" s="354"/>
      <c r="B120" s="354"/>
      <c r="C120" s="354"/>
      <c r="D120" s="354"/>
      <c r="E120" s="354"/>
      <c r="F120" s="354"/>
      <c r="G120" s="354"/>
      <c r="H120" s="354"/>
      <c r="I120" s="354"/>
      <c r="J120" s="354"/>
      <c r="K120" s="354"/>
      <c r="L120" s="354"/>
      <c r="M120" s="354"/>
      <c r="N120" s="354"/>
      <c r="O120" s="354"/>
      <c r="P120" s="354"/>
      <c r="Q120" s="354"/>
      <c r="R120" s="354"/>
      <c r="T120" s="1238">
        <f t="shared" si="6"/>
        <v>1984</v>
      </c>
      <c r="U120" s="1239">
        <f t="shared" ref="U120" si="37">B33</f>
        <v>3167.6729999999998</v>
      </c>
      <c r="V120" s="1239">
        <f t="shared" si="8"/>
        <v>795.34299999999996</v>
      </c>
      <c r="W120" s="1239">
        <f t="shared" si="9"/>
        <v>191.14699999999999</v>
      </c>
      <c r="X120" s="1239">
        <f t="shared" si="10"/>
        <v>657.01300000000003</v>
      </c>
    </row>
    <row r="121" spans="1:24">
      <c r="A121" s="354"/>
      <c r="B121" s="354"/>
      <c r="C121" s="354"/>
      <c r="D121" s="354"/>
      <c r="E121" s="354"/>
      <c r="F121" s="354"/>
      <c r="G121" s="354"/>
      <c r="H121" s="354"/>
      <c r="I121" s="354"/>
      <c r="J121" s="354"/>
      <c r="K121" s="354"/>
      <c r="L121" s="354"/>
      <c r="M121" s="354"/>
      <c r="N121" s="354"/>
      <c r="O121" s="354"/>
      <c r="P121" s="354"/>
      <c r="Q121" s="354"/>
      <c r="R121" s="354"/>
      <c r="T121" s="1238">
        <f t="shared" si="6"/>
        <v>1985</v>
      </c>
      <c r="U121" s="1239">
        <f t="shared" ref="U121" si="38">B34</f>
        <v>3133.9350000000004</v>
      </c>
      <c r="V121" s="1239">
        <f t="shared" si="8"/>
        <v>902.60799999999995</v>
      </c>
      <c r="W121" s="1239">
        <f t="shared" si="9"/>
        <v>214.262</v>
      </c>
      <c r="X121" s="1239">
        <f t="shared" si="10"/>
        <v>763.55</v>
      </c>
    </row>
    <row r="122" spans="1:24">
      <c r="A122" s="354"/>
      <c r="B122" s="354"/>
      <c r="C122" s="354"/>
      <c r="D122" s="354"/>
      <c r="E122" s="354"/>
      <c r="F122" s="354"/>
      <c r="G122" s="354"/>
      <c r="H122" s="354"/>
      <c r="I122" s="354"/>
      <c r="J122" s="354"/>
      <c r="K122" s="354"/>
      <c r="L122" s="354"/>
      <c r="M122" s="354"/>
      <c r="N122" s="354"/>
      <c r="O122" s="354"/>
      <c r="P122" s="354"/>
      <c r="Q122" s="354"/>
      <c r="R122" s="354"/>
      <c r="T122" s="1238">
        <f t="shared" si="6"/>
        <v>1986</v>
      </c>
      <c r="U122" s="1239">
        <f t="shared" ref="U122" si="39">B35</f>
        <v>3343.5460000000003</v>
      </c>
      <c r="V122" s="1239">
        <f t="shared" si="8"/>
        <v>981.452</v>
      </c>
      <c r="W122" s="1239">
        <f t="shared" si="9"/>
        <v>250.55699999999999</v>
      </c>
      <c r="X122" s="1239">
        <f t="shared" si="10"/>
        <v>829.65599999999995</v>
      </c>
    </row>
    <row r="123" spans="1:24">
      <c r="A123" s="354"/>
      <c r="B123" s="354"/>
      <c r="C123" s="354"/>
      <c r="D123" s="354"/>
      <c r="E123" s="354"/>
      <c r="F123" s="354"/>
      <c r="G123" s="354"/>
      <c r="H123" s="354"/>
      <c r="I123" s="354"/>
      <c r="J123" s="354"/>
      <c r="K123" s="354"/>
      <c r="L123" s="354"/>
      <c r="M123" s="354"/>
      <c r="N123" s="354"/>
      <c r="O123" s="354"/>
      <c r="P123" s="354"/>
      <c r="Q123" s="354"/>
      <c r="R123" s="354"/>
      <c r="T123" s="1238">
        <f t="shared" si="6"/>
        <v>1987</v>
      </c>
      <c r="U123" s="1239">
        <f t="shared" ref="U123" si="40">B36</f>
        <v>3445.0619999999999</v>
      </c>
      <c r="V123" s="1239">
        <f t="shared" si="8"/>
        <v>1111.9970000000001</v>
      </c>
      <c r="W123" s="1239">
        <f t="shared" si="9"/>
        <v>269.57299999999998</v>
      </c>
      <c r="X123" s="1239">
        <f t="shared" si="10"/>
        <v>964.61599999999999</v>
      </c>
    </row>
    <row r="124" spans="1:24">
      <c r="A124" s="354"/>
      <c r="B124" s="354"/>
      <c r="C124" s="354"/>
      <c r="D124" s="354"/>
      <c r="E124" s="354"/>
      <c r="F124" s="354"/>
      <c r="G124" s="354"/>
      <c r="H124" s="354"/>
      <c r="I124" s="354"/>
      <c r="J124" s="354"/>
      <c r="K124" s="354"/>
      <c r="L124" s="354"/>
      <c r="M124" s="354"/>
      <c r="N124" s="354"/>
      <c r="O124" s="354"/>
      <c r="P124" s="354"/>
      <c r="Q124" s="354"/>
      <c r="R124" s="354"/>
      <c r="T124" s="1238">
        <f t="shared" si="6"/>
        <v>1988</v>
      </c>
      <c r="U124" s="1239">
        <f t="shared" ref="U124" si="41">B37</f>
        <v>3601.556</v>
      </c>
      <c r="V124" s="1239">
        <f t="shared" si="8"/>
        <v>1165.7180000000001</v>
      </c>
      <c r="W124" s="1239">
        <f t="shared" si="9"/>
        <v>284.15300000000002</v>
      </c>
      <c r="X124" s="1239">
        <f t="shared" si="10"/>
        <v>971.56799999999998</v>
      </c>
    </row>
    <row r="125" spans="1:24">
      <c r="A125" s="354"/>
      <c r="B125" s="354"/>
      <c r="C125" s="354"/>
      <c r="D125" s="354"/>
      <c r="E125" s="354"/>
      <c r="F125" s="354"/>
      <c r="G125" s="354"/>
      <c r="H125" s="354"/>
      <c r="I125" s="354"/>
      <c r="J125" s="354"/>
      <c r="K125" s="354"/>
      <c r="L125" s="354"/>
      <c r="M125" s="354"/>
      <c r="N125" s="354"/>
      <c r="O125" s="354"/>
      <c r="P125" s="354"/>
      <c r="Q125" s="354"/>
      <c r="R125" s="354"/>
      <c r="T125" s="1238">
        <f t="shared" si="6"/>
        <v>1989</v>
      </c>
      <c r="U125" s="1239">
        <f t="shared" ref="U125" si="42">B38</f>
        <v>4031.2640000000001</v>
      </c>
      <c r="V125" s="1239">
        <f t="shared" si="8"/>
        <v>1272.5329999999999</v>
      </c>
      <c r="W125" s="1239">
        <f t="shared" si="9"/>
        <v>312.08999999999997</v>
      </c>
      <c r="X125" s="1239">
        <f t="shared" si="10"/>
        <v>1066.0170000000001</v>
      </c>
    </row>
    <row r="126" spans="1:24">
      <c r="A126" s="354"/>
      <c r="B126" s="354"/>
      <c r="C126" s="354"/>
      <c r="D126" s="354"/>
      <c r="E126" s="354"/>
      <c r="F126" s="354"/>
      <c r="G126" s="354"/>
      <c r="H126" s="354"/>
      <c r="I126" s="354"/>
      <c r="J126" s="354"/>
      <c r="K126" s="354"/>
      <c r="L126" s="354"/>
      <c r="M126" s="354"/>
      <c r="N126" s="354"/>
      <c r="O126" s="354"/>
      <c r="P126" s="354"/>
      <c r="Q126" s="354"/>
      <c r="R126" s="354"/>
      <c r="T126" s="1238">
        <f t="shared" si="6"/>
        <v>1990</v>
      </c>
      <c r="U126" s="1239">
        <f t="shared" ref="U126" si="43">B39</f>
        <v>4137.4809999999998</v>
      </c>
      <c r="V126" s="1239">
        <f t="shared" si="8"/>
        <v>1393.7249999999999</v>
      </c>
      <c r="W126" s="1239">
        <f t="shared" si="9"/>
        <v>330.35700000000003</v>
      </c>
      <c r="X126" s="1239">
        <f t="shared" si="10"/>
        <v>1144.5930000000001</v>
      </c>
    </row>
    <row r="127" spans="1:24">
      <c r="A127" s="354"/>
      <c r="B127" s="354"/>
      <c r="C127" s="354"/>
      <c r="D127" s="354"/>
      <c r="E127" s="354"/>
      <c r="F127" s="354"/>
      <c r="G127" s="354"/>
      <c r="H127" s="354"/>
      <c r="I127" s="354"/>
      <c r="J127" s="354"/>
      <c r="K127" s="354"/>
      <c r="L127" s="354"/>
      <c r="M127" s="354"/>
      <c r="N127" s="354"/>
      <c r="O127" s="354"/>
      <c r="P127" s="354"/>
      <c r="Q127" s="354"/>
      <c r="R127" s="354"/>
      <c r="T127" s="1238">
        <f t="shared" si="6"/>
        <v>1991</v>
      </c>
      <c r="U127" s="1239">
        <f t="shared" ref="U127" si="44">B40</f>
        <v>3660.4679999999998</v>
      </c>
      <c r="V127" s="1239">
        <f t="shared" si="8"/>
        <v>1471.5340000000001</v>
      </c>
      <c r="W127" s="1239">
        <f t="shared" si="9"/>
        <v>379.74400000000003</v>
      </c>
      <c r="X127" s="1239">
        <f t="shared" si="10"/>
        <v>1332.0450000000001</v>
      </c>
    </row>
    <row r="128" spans="1:24">
      <c r="T128" s="1238">
        <f t="shared" si="6"/>
        <v>1992</v>
      </c>
      <c r="U128" s="1239">
        <f>B41</f>
        <v>3332.2429999999999</v>
      </c>
      <c r="V128" s="1239">
        <f>D41</f>
        <v>1530.069</v>
      </c>
      <c r="W128" s="1239">
        <f>H41</f>
        <v>362.46699999999998</v>
      </c>
      <c r="X128" s="1239">
        <f>J41</f>
        <v>1247.8</v>
      </c>
    </row>
    <row r="129" spans="20:24">
      <c r="T129" s="1238">
        <f t="shared" si="6"/>
        <v>1993</v>
      </c>
      <c r="U129" s="1239">
        <f t="shared" ref="U129:U131" si="45">B42</f>
        <v>3126.8989999999999</v>
      </c>
      <c r="V129" s="1239">
        <f t="shared" ref="V129:V131" si="46">D42</f>
        <v>1796.329</v>
      </c>
      <c r="W129" s="1239">
        <f t="shared" ref="W129:W131" si="47">H42</f>
        <v>414.10700000000003</v>
      </c>
      <c r="X129" s="1239">
        <f t="shared" ref="X129:X131" si="48">J42</f>
        <v>1464.2719999999999</v>
      </c>
    </row>
    <row r="130" spans="20:24">
      <c r="T130" s="1238">
        <f t="shared" si="6"/>
        <v>1994</v>
      </c>
      <c r="U130" s="1239">
        <f t="shared" si="45"/>
        <v>2894.4720000000002</v>
      </c>
      <c r="V130" s="1239">
        <f t="shared" si="46"/>
        <v>1841.585</v>
      </c>
      <c r="W130" s="1239">
        <f t="shared" si="47"/>
        <v>514.197</v>
      </c>
      <c r="X130" s="1239">
        <f t="shared" si="48"/>
        <v>1534.2950000000001</v>
      </c>
    </row>
    <row r="131" spans="20:24">
      <c r="T131" s="1238">
        <f t="shared" si="6"/>
        <v>1995</v>
      </c>
      <c r="U131" s="1239">
        <f t="shared" si="45"/>
        <v>3195.3206611795772</v>
      </c>
      <c r="V131" s="1239">
        <f t="shared" si="46"/>
        <v>2065.7793388204236</v>
      </c>
      <c r="W131" s="1239">
        <f t="shared" si="47"/>
        <v>620.30189915845858</v>
      </c>
      <c r="X131" s="1239">
        <f t="shared" si="48"/>
        <v>2045.8981008415412</v>
      </c>
    </row>
    <row r="132" spans="20:24">
      <c r="T132" s="1238">
        <f>A48</f>
        <v>1996</v>
      </c>
      <c r="U132" s="1239">
        <f>B48</f>
        <v>3378.2212324823945</v>
      </c>
      <c r="V132" s="1239">
        <f>D48</f>
        <v>2427.778767517606</v>
      </c>
      <c r="W132" s="1239">
        <f>H48</f>
        <v>765.4217346725984</v>
      </c>
      <c r="X132" s="1239">
        <f>J48</f>
        <v>2585.378265327402</v>
      </c>
    </row>
    <row r="133" spans="20:24">
      <c r="T133" s="1238">
        <f t="shared" ref="T133:U133" si="49">A49</f>
        <v>1997</v>
      </c>
      <c r="U133" s="1239">
        <f t="shared" si="49"/>
        <v>3458.9</v>
      </c>
      <c r="V133" s="1239">
        <f t="shared" ref="V133:V160" si="50">D49</f>
        <v>2419.1</v>
      </c>
      <c r="W133" s="1239">
        <f t="shared" ref="W133:W160" si="51">H49</f>
        <v>757.02920168364449</v>
      </c>
      <c r="X133" s="1239">
        <f t="shared" ref="X133:X160" si="52">J49</f>
        <v>2602.0707983163556</v>
      </c>
    </row>
    <row r="134" spans="20:24">
      <c r="T134" s="1238">
        <f t="shared" ref="T134:U134" si="53">A50</f>
        <v>1998</v>
      </c>
      <c r="U134" s="1239">
        <f t="shared" si="53"/>
        <v>3361.5</v>
      </c>
      <c r="V134" s="1239">
        <f t="shared" si="50"/>
        <v>2400.5</v>
      </c>
      <c r="W134" s="1239">
        <f t="shared" si="51"/>
        <v>764.91778542296481</v>
      </c>
      <c r="X134" s="1239">
        <f t="shared" si="52"/>
        <v>2725.8822145770355</v>
      </c>
    </row>
    <row r="135" spans="20:24">
      <c r="T135" s="1238">
        <f t="shared" ref="T135:U135" si="54">A51</f>
        <v>1999</v>
      </c>
      <c r="U135" s="1239">
        <f t="shared" si="54"/>
        <v>3486.8</v>
      </c>
      <c r="V135" s="1239">
        <f t="shared" si="50"/>
        <v>2262.6</v>
      </c>
      <c r="W135" s="1239">
        <f t="shared" si="51"/>
        <v>837.9247079048298</v>
      </c>
      <c r="X135" s="1239">
        <f t="shared" si="52"/>
        <v>2774.57529209517</v>
      </c>
    </row>
    <row r="136" spans="20:24">
      <c r="T136" s="1238">
        <f t="shared" ref="T136:U136" si="55">A52</f>
        <v>2000</v>
      </c>
      <c r="U136" s="1239">
        <f t="shared" si="55"/>
        <v>3605.2</v>
      </c>
      <c r="V136" s="1239">
        <f t="shared" si="50"/>
        <v>1939.3</v>
      </c>
      <c r="W136" s="1239">
        <f t="shared" si="51"/>
        <v>770.19671427957951</v>
      </c>
      <c r="X136" s="1239">
        <f t="shared" si="52"/>
        <v>2756.0032857204205</v>
      </c>
    </row>
    <row r="137" spans="20:24">
      <c r="T137" s="1238">
        <f t="shared" ref="T137:U137" si="56">A53</f>
        <v>2001</v>
      </c>
      <c r="U137" s="1239">
        <f t="shared" si="56"/>
        <v>3586.7</v>
      </c>
      <c r="V137" s="1239">
        <f t="shared" si="50"/>
        <v>2141.2000000000003</v>
      </c>
      <c r="W137" s="1239">
        <f t="shared" si="51"/>
        <v>914.76410962307716</v>
      </c>
      <c r="X137" s="1239">
        <f t="shared" si="52"/>
        <v>3127.7358903769227</v>
      </c>
    </row>
    <row r="138" spans="20:24">
      <c r="T138" s="1238">
        <f t="shared" ref="T138:U138" si="57">A54</f>
        <v>2002</v>
      </c>
      <c r="U138" s="1239">
        <f t="shared" si="57"/>
        <v>3115.7</v>
      </c>
      <c r="V138" s="1239">
        <f t="shared" si="50"/>
        <v>2367.9000000000005</v>
      </c>
      <c r="W138" s="1239">
        <f t="shared" si="51"/>
        <v>987.85</v>
      </c>
      <c r="X138" s="1239">
        <f t="shared" si="52"/>
        <v>2963.55</v>
      </c>
    </row>
    <row r="139" spans="20:24">
      <c r="T139" s="1238">
        <f t="shared" ref="T139:U139" si="58">A55</f>
        <v>2003</v>
      </c>
      <c r="U139" s="1239">
        <f t="shared" si="58"/>
        <v>3016.1</v>
      </c>
      <c r="V139" s="1239">
        <f t="shared" si="50"/>
        <v>2416.4</v>
      </c>
      <c r="W139" s="1239">
        <f t="shared" si="51"/>
        <v>1041.3499999999999</v>
      </c>
      <c r="X139" s="1239">
        <f t="shared" si="52"/>
        <v>3124.0499999999997</v>
      </c>
    </row>
    <row r="140" spans="20:24">
      <c r="T140" s="1238">
        <f t="shared" ref="T140:U140" si="59">A56</f>
        <v>2004</v>
      </c>
      <c r="U140" s="1239">
        <f t="shared" si="59"/>
        <v>3089.1</v>
      </c>
      <c r="V140" s="1239">
        <f t="shared" si="50"/>
        <v>2366.3000000000002</v>
      </c>
      <c r="W140" s="1239">
        <f t="shared" si="51"/>
        <v>1025.5</v>
      </c>
      <c r="X140" s="1239">
        <f t="shared" si="52"/>
        <v>3076.5</v>
      </c>
    </row>
    <row r="141" spans="20:24">
      <c r="T141" s="1238">
        <f t="shared" ref="T141:U141" si="60">A57</f>
        <v>2005</v>
      </c>
      <c r="U141" s="1239">
        <f t="shared" si="60"/>
        <v>4298</v>
      </c>
      <c r="V141" s="1239">
        <f t="shared" si="50"/>
        <v>989</v>
      </c>
      <c r="W141" s="1239">
        <f t="shared" si="51"/>
        <v>1257.2</v>
      </c>
      <c r="X141" s="1239">
        <f t="shared" si="52"/>
        <v>2832.1</v>
      </c>
    </row>
    <row r="142" spans="20:24">
      <c r="T142" s="1238">
        <f t="shared" ref="T142:U142" si="61">A58</f>
        <v>2006</v>
      </c>
      <c r="U142" s="1239">
        <f t="shared" si="61"/>
        <v>4210.2</v>
      </c>
      <c r="V142" s="1239">
        <f t="shared" si="50"/>
        <v>902.1</v>
      </c>
      <c r="W142" s="1239">
        <f t="shared" si="51"/>
        <v>1189</v>
      </c>
      <c r="X142" s="1239">
        <f t="shared" si="52"/>
        <v>2796.1</v>
      </c>
    </row>
    <row r="143" spans="20:24">
      <c r="T143" s="1238">
        <f t="shared" ref="T143:U143" si="62">A59</f>
        <v>2007</v>
      </c>
      <c r="U143" s="1239">
        <f t="shared" si="62"/>
        <v>4003.4</v>
      </c>
      <c r="V143" s="1239">
        <f t="shared" si="50"/>
        <v>864.4</v>
      </c>
      <c r="W143" s="1239">
        <f t="shared" si="51"/>
        <v>1119.4000000000001</v>
      </c>
      <c r="X143" s="1239">
        <f t="shared" si="52"/>
        <v>2494.6999999999998</v>
      </c>
    </row>
    <row r="144" spans="20:24">
      <c r="T144" s="1238">
        <f t="shared" ref="T144:U144" si="63">A60</f>
        <v>2008</v>
      </c>
      <c r="U144" s="1239">
        <f t="shared" si="63"/>
        <v>3984.7231644731714</v>
      </c>
      <c r="V144" s="1239">
        <f t="shared" si="50"/>
        <v>854.11407464562694</v>
      </c>
      <c r="W144" s="1239">
        <f t="shared" si="51"/>
        <v>1157.8821776650411</v>
      </c>
      <c r="X144" s="1239">
        <f t="shared" si="52"/>
        <v>2508.4710456423818</v>
      </c>
    </row>
    <row r="145" spans="20:24">
      <c r="T145" s="1238">
        <f t="shared" ref="T145:U145" si="64">A61</f>
        <v>2009</v>
      </c>
      <c r="U145" s="1239">
        <f t="shared" si="64"/>
        <v>3421.4794389663225</v>
      </c>
      <c r="V145" s="1239">
        <f t="shared" si="50"/>
        <v>821.74527779024334</v>
      </c>
      <c r="W145" s="1239">
        <f t="shared" si="51"/>
        <v>1186.2118893894574</v>
      </c>
      <c r="X145" s="1239">
        <f t="shared" si="52"/>
        <v>2514.4748027285605</v>
      </c>
    </row>
    <row r="146" spans="20:24">
      <c r="T146" s="1238">
        <f t="shared" ref="T146:U146" si="65">A62</f>
        <v>2010</v>
      </c>
      <c r="U146" s="1239">
        <f t="shared" si="65"/>
        <v>3650.0375800403813</v>
      </c>
      <c r="V146" s="1239">
        <f t="shared" si="50"/>
        <v>881.00375173941723</v>
      </c>
      <c r="W146" s="1239">
        <f t="shared" si="51"/>
        <v>1365.4555156325032</v>
      </c>
      <c r="X146" s="1239">
        <f t="shared" si="52"/>
        <v>2905.5226968316251</v>
      </c>
    </row>
    <row r="147" spans="20:24">
      <c r="T147" s="1238">
        <f t="shared" ref="T147:U147" si="66">A63</f>
        <v>2011</v>
      </c>
      <c r="U147" s="1239">
        <f t="shared" si="66"/>
        <v>3544.5177146528308</v>
      </c>
      <c r="V147" s="1239">
        <f t="shared" si="50"/>
        <v>782.88388973771578</v>
      </c>
      <c r="W147" s="1239">
        <f t="shared" si="51"/>
        <v>1159.817389699693</v>
      </c>
      <c r="X147" s="1239">
        <f t="shared" si="52"/>
        <v>2443.9446972930191</v>
      </c>
    </row>
    <row r="148" spans="20:24">
      <c r="T148" s="1238">
        <f t="shared" ref="T148:U148" si="67">A64</f>
        <v>2012</v>
      </c>
      <c r="U148" s="1239">
        <f t="shared" si="67"/>
        <v>3542.7413316356624</v>
      </c>
      <c r="V148" s="1239">
        <f t="shared" si="50"/>
        <v>801.4332508011305</v>
      </c>
      <c r="W148" s="1239">
        <f t="shared" si="51"/>
        <v>1196.6695217189354</v>
      </c>
      <c r="X148" s="1239">
        <f t="shared" si="52"/>
        <v>2468.9750847144169</v>
      </c>
    </row>
    <row r="149" spans="20:24">
      <c r="T149" s="1238">
        <f t="shared" ref="T149:U149" si="68">A65</f>
        <v>2013</v>
      </c>
      <c r="U149" s="1239">
        <f t="shared" si="68"/>
        <v>3627.3230662095111</v>
      </c>
      <c r="V149" s="1239">
        <f t="shared" si="50"/>
        <v>819.14445046701451</v>
      </c>
      <c r="W149" s="1239">
        <f t="shared" si="51"/>
        <v>1204.2424930758923</v>
      </c>
      <c r="X149" s="1239">
        <f t="shared" si="52"/>
        <v>2473.7386571432867</v>
      </c>
    </row>
    <row r="150" spans="20:24">
      <c r="T150" s="1238">
        <f t="shared" ref="T150:U150" si="69">A66</f>
        <v>2014</v>
      </c>
      <c r="U150" s="1239">
        <f t="shared" si="69"/>
        <v>3410.3972052618806</v>
      </c>
      <c r="V150" s="1239">
        <f t="shared" si="50"/>
        <v>712.95665283609333</v>
      </c>
      <c r="W150" s="1239">
        <f t="shared" si="51"/>
        <v>980.63363749940379</v>
      </c>
      <c r="X150" s="1239">
        <f t="shared" si="52"/>
        <v>1999.1197194391893</v>
      </c>
    </row>
    <row r="151" spans="20:24">
      <c r="T151" s="1238">
        <f t="shared" ref="T151:U151" si="70">A67</f>
        <v>2015</v>
      </c>
      <c r="U151" s="1239">
        <f t="shared" si="70"/>
        <v>3522.7616740966923</v>
      </c>
      <c r="V151" s="1239">
        <f t="shared" si="50"/>
        <v>740.54716276384522</v>
      </c>
      <c r="W151" s="1239">
        <f t="shared" si="51"/>
        <v>1057.1634652972291</v>
      </c>
      <c r="X151" s="1239">
        <f t="shared" si="52"/>
        <v>2171.1355106019505</v>
      </c>
    </row>
    <row r="152" spans="20:24">
      <c r="T152" s="1238">
        <f t="shared" ref="T152:U152" si="71">A68</f>
        <v>2016</v>
      </c>
      <c r="U152" s="1239">
        <f t="shared" si="71"/>
        <v>3836.3584581271775</v>
      </c>
      <c r="V152" s="1239">
        <f t="shared" si="50"/>
        <v>801.51180511781627</v>
      </c>
      <c r="W152" s="1239">
        <f t="shared" si="51"/>
        <v>1152.6815890783148</v>
      </c>
      <c r="X152" s="1239">
        <f t="shared" si="52"/>
        <v>2368.4610261057092</v>
      </c>
    </row>
    <row r="153" spans="20:24">
      <c r="T153" s="1238">
        <f t="shared" ref="T153:U153" si="72">A69</f>
        <v>2017</v>
      </c>
      <c r="U153" s="1239">
        <f t="shared" si="72"/>
        <v>3847.7460000000001</v>
      </c>
      <c r="V153" s="1239">
        <f t="shared" si="50"/>
        <v>905.81100000000015</v>
      </c>
      <c r="W153" s="1239">
        <f t="shared" si="51"/>
        <v>1238.7572516670562</v>
      </c>
      <c r="X153" s="1239">
        <f t="shared" si="52"/>
        <v>2427.2687824260001</v>
      </c>
    </row>
    <row r="154" spans="20:24">
      <c r="T154" s="1238">
        <f t="shared" ref="T154:U154" si="73">A70</f>
        <v>2018</v>
      </c>
      <c r="U154" s="1239">
        <f t="shared" si="73"/>
        <v>3854.9198167295876</v>
      </c>
      <c r="V154" s="1239">
        <f t="shared" si="50"/>
        <v>802.31710169693304</v>
      </c>
      <c r="W154" s="1239">
        <f t="shared" si="51"/>
        <v>1117.9152635170003</v>
      </c>
      <c r="X154" s="1239">
        <f t="shared" si="52"/>
        <v>2275.6416101114</v>
      </c>
    </row>
    <row r="155" spans="20:24">
      <c r="T155" s="1238">
        <f t="shared" ref="T155:U155" si="74">A71</f>
        <v>2019</v>
      </c>
      <c r="U155" s="1239">
        <f t="shared" si="74"/>
        <v>4200.7408816692532</v>
      </c>
      <c r="V155" s="1239">
        <f t="shared" si="50"/>
        <v>837.95548207248396</v>
      </c>
      <c r="W155" s="1239">
        <f t="shared" si="51"/>
        <v>1201.4750959205983</v>
      </c>
      <c r="X155" s="1239">
        <f t="shared" si="52"/>
        <v>2173.2346050440929</v>
      </c>
    </row>
    <row r="156" spans="20:24">
      <c r="T156" s="1238">
        <f t="shared" ref="T156:U156" si="75">A72</f>
        <v>2020</v>
      </c>
      <c r="U156" s="1239">
        <f t="shared" si="75"/>
        <v>4268.3097902267627</v>
      </c>
      <c r="V156" s="1239">
        <f t="shared" si="50"/>
        <v>840.41028830097571</v>
      </c>
      <c r="W156" s="1239">
        <f t="shared" si="51"/>
        <v>1197.7288742469332</v>
      </c>
      <c r="X156" s="1239">
        <f t="shared" si="52"/>
        <v>2245.5416331866199</v>
      </c>
    </row>
    <row r="157" spans="20:24">
      <c r="T157" s="1238">
        <f t="shared" ref="T157:U157" si="76">A73</f>
        <v>2021</v>
      </c>
      <c r="U157" s="1239">
        <f t="shared" si="76"/>
        <v>4565.6943918051602</v>
      </c>
      <c r="V157" s="1239">
        <f t="shared" si="50"/>
        <v>913.96704959776309</v>
      </c>
      <c r="W157" s="1239">
        <f t="shared" si="51"/>
        <v>1309.6872651824956</v>
      </c>
      <c r="X157" s="1239">
        <f t="shared" si="52"/>
        <v>2518.7158153973664</v>
      </c>
    </row>
    <row r="158" spans="20:24">
      <c r="T158" s="1238">
        <f t="shared" ref="T158:U158" si="77">A74</f>
        <v>2022</v>
      </c>
      <c r="U158" s="1239">
        <f t="shared" si="77"/>
        <v>3611.2389207220158</v>
      </c>
      <c r="V158" s="1239">
        <f t="shared" si="50"/>
        <v>739.73007220825252</v>
      </c>
      <c r="W158" s="1239">
        <f t="shared" si="51"/>
        <v>1077.4868795721275</v>
      </c>
      <c r="X158" s="1239">
        <f t="shared" si="52"/>
        <v>1992.3154175368127</v>
      </c>
    </row>
    <row r="159" spans="20:24">
      <c r="T159" s="1238">
        <f t="shared" ref="T159:U159" si="78">A75</f>
        <v>2023</v>
      </c>
      <c r="U159" s="1239">
        <f t="shared" si="78"/>
        <v>3258.036555283682</v>
      </c>
      <c r="V159" s="1239">
        <f t="shared" si="50"/>
        <v>665.73347336373456</v>
      </c>
      <c r="W159" s="1239">
        <f t="shared" si="51"/>
        <v>974.83789383030057</v>
      </c>
      <c r="X159" s="1239">
        <f t="shared" si="52"/>
        <v>1761.9321857068153</v>
      </c>
    </row>
    <row r="160" spans="20:24">
      <c r="T160" s="1238">
        <f t="shared" ref="T160:U160" si="79">A76</f>
        <v>2024</v>
      </c>
      <c r="U160" s="1239">
        <f t="shared" si="79"/>
        <v>3312.9956936588901</v>
      </c>
      <c r="V160" s="1239">
        <f t="shared" si="50"/>
        <v>673.26267077670502</v>
      </c>
      <c r="W160" s="1239">
        <f t="shared" si="51"/>
        <v>972.2266938103121</v>
      </c>
      <c r="X160" s="1239">
        <f t="shared" si="52"/>
        <v>1731.4849451765174</v>
      </c>
    </row>
    <row r="161" spans="20:24">
      <c r="T161" s="1238">
        <f>A77</f>
        <v>2025</v>
      </c>
      <c r="U161" s="1239">
        <f>B77</f>
        <v>3424.5161377256272</v>
      </c>
      <c r="V161" s="1239">
        <f>D77</f>
        <v>712.53852456662992</v>
      </c>
      <c r="W161" s="1239">
        <f>H77</f>
        <v>1063.1851778209193</v>
      </c>
      <c r="X161" s="1239">
        <f>J77</f>
        <v>1903.0400242177927</v>
      </c>
    </row>
  </sheetData>
  <mergeCells count="17">
    <mergeCell ref="N46:O46"/>
    <mergeCell ref="P46:Q46"/>
    <mergeCell ref="N3:O3"/>
    <mergeCell ref="P3:Q3"/>
    <mergeCell ref="B46:C46"/>
    <mergeCell ref="D46:E46"/>
    <mergeCell ref="F46:G46"/>
    <mergeCell ref="H46:I46"/>
    <mergeCell ref="J46:K46"/>
    <mergeCell ref="L46:M46"/>
    <mergeCell ref="B3:C3"/>
    <mergeCell ref="D3:E3"/>
    <mergeCell ref="F3:G3"/>
    <mergeCell ref="H3:I3"/>
    <mergeCell ref="J3:K3"/>
    <mergeCell ref="L3:M3"/>
    <mergeCell ref="A1:Q1"/>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dimension ref="A1:F142"/>
  <sheetViews>
    <sheetView showGridLines="0" zoomScaleNormal="100" zoomScaleSheetLayoutView="90" workbookViewId="0"/>
  </sheetViews>
  <sheetFormatPr defaultColWidth="9.140625" defaultRowHeight="11.25"/>
  <cols>
    <col min="1" max="1" width="90.28515625" style="7" customWidth="1"/>
    <col min="2" max="16384" width="9.140625" style="7"/>
  </cols>
  <sheetData>
    <row r="1" spans="1:2" ht="20.25">
      <c r="A1" s="532" t="s">
        <v>364</v>
      </c>
    </row>
    <row r="2" spans="1:2" ht="4.5" customHeight="1">
      <c r="A2" s="13"/>
    </row>
    <row r="3" spans="1:2">
      <c r="A3" s="1528" t="s">
        <v>594</v>
      </c>
      <c r="B3" s="1528"/>
    </row>
    <row r="4" spans="1:2">
      <c r="A4" s="1528"/>
      <c r="B4" s="1528"/>
    </row>
    <row r="5" spans="1:2">
      <c r="A5" s="1528"/>
      <c r="B5" s="1528"/>
    </row>
    <row r="6" spans="1:2">
      <c r="A6" s="1528"/>
      <c r="B6" s="1528"/>
    </row>
    <row r="7" spans="1:2">
      <c r="A7" s="1528"/>
      <c r="B7" s="1528"/>
    </row>
    <row r="8" spans="1:2">
      <c r="A8" s="1528"/>
      <c r="B8" s="1528"/>
    </row>
    <row r="9" spans="1:2">
      <c r="A9" s="1528"/>
      <c r="B9" s="1528"/>
    </row>
    <row r="10" spans="1:2">
      <c r="A10" s="1528"/>
      <c r="B10" s="1528"/>
    </row>
    <row r="11" spans="1:2">
      <c r="A11" s="1528"/>
      <c r="B11" s="1528"/>
    </row>
    <row r="12" spans="1:2">
      <c r="A12" s="1528"/>
      <c r="B12" s="1528"/>
    </row>
    <row r="13" spans="1:2">
      <c r="A13" s="1528"/>
      <c r="B13" s="1528"/>
    </row>
    <row r="14" spans="1:2">
      <c r="A14" s="1528"/>
      <c r="B14" s="1528"/>
    </row>
    <row r="15" spans="1:2">
      <c r="A15" s="1528"/>
      <c r="B15" s="1528"/>
    </row>
    <row r="16" spans="1:2">
      <c r="A16" s="1528"/>
      <c r="B16" s="1528"/>
    </row>
    <row r="17" spans="1:2">
      <c r="A17" s="1528"/>
      <c r="B17" s="1528"/>
    </row>
    <row r="18" spans="1:2">
      <c r="A18" s="1528"/>
      <c r="B18" s="1528"/>
    </row>
    <row r="19" spans="1:2">
      <c r="A19" s="1528"/>
      <c r="B19" s="1528"/>
    </row>
    <row r="20" spans="1:2">
      <c r="A20" s="1528"/>
      <c r="B20" s="1528"/>
    </row>
    <row r="21" spans="1:2">
      <c r="A21" s="1528"/>
      <c r="B21" s="1528"/>
    </row>
    <row r="22" spans="1:2">
      <c r="A22" s="1528"/>
      <c r="B22" s="1528"/>
    </row>
    <row r="23" spans="1:2">
      <c r="A23" s="1528"/>
      <c r="B23" s="1528"/>
    </row>
    <row r="24" spans="1:2">
      <c r="A24" s="1528"/>
      <c r="B24" s="1528"/>
    </row>
    <row r="25" spans="1:2">
      <c r="A25" s="1528"/>
      <c r="B25" s="1528"/>
    </row>
    <row r="26" spans="1:2">
      <c r="A26" s="1528"/>
      <c r="B26" s="1528"/>
    </row>
    <row r="27" spans="1:2">
      <c r="A27" s="1528"/>
      <c r="B27" s="1528"/>
    </row>
    <row r="28" spans="1:2" ht="15.75" customHeight="1">
      <c r="A28" s="1528"/>
      <c r="B28" s="1528"/>
    </row>
    <row r="29" spans="1:2">
      <c r="A29" s="1528"/>
      <c r="B29" s="1528"/>
    </row>
    <row r="30" spans="1:2">
      <c r="A30" s="1528"/>
      <c r="B30" s="1528"/>
    </row>
    <row r="31" spans="1:2">
      <c r="A31" s="1528"/>
      <c r="B31" s="1528"/>
    </row>
    <row r="32" spans="1:2">
      <c r="A32" s="1528"/>
      <c r="B32" s="1528"/>
    </row>
    <row r="33" spans="1:2">
      <c r="A33" s="1528"/>
      <c r="B33" s="1528"/>
    </row>
    <row r="34" spans="1:2">
      <c r="A34" s="1528"/>
      <c r="B34" s="1528"/>
    </row>
    <row r="35" spans="1:2">
      <c r="A35" s="1528"/>
      <c r="B35" s="1528"/>
    </row>
    <row r="36" spans="1:2">
      <c r="A36" s="1528"/>
      <c r="B36" s="1528"/>
    </row>
    <row r="37" spans="1:2">
      <c r="A37" s="1528"/>
      <c r="B37" s="1528"/>
    </row>
    <row r="38" spans="1:2">
      <c r="A38" s="1528"/>
      <c r="B38" s="1528"/>
    </row>
    <row r="39" spans="1:2">
      <c r="A39" s="1528"/>
      <c r="B39" s="1528"/>
    </row>
    <row r="40" spans="1:2">
      <c r="A40" s="1528"/>
      <c r="B40" s="1528"/>
    </row>
    <row r="41" spans="1:2">
      <c r="A41" s="1528"/>
      <c r="B41" s="1528"/>
    </row>
    <row r="42" spans="1:2">
      <c r="A42" s="1528"/>
      <c r="B42" s="1528"/>
    </row>
    <row r="43" spans="1:2">
      <c r="A43" s="1528"/>
      <c r="B43" s="1528"/>
    </row>
    <row r="44" spans="1:2">
      <c r="A44" s="1528"/>
      <c r="B44" s="1528"/>
    </row>
    <row r="45" spans="1:2">
      <c r="A45" s="1528"/>
      <c r="B45" s="1528"/>
    </row>
    <row r="46" spans="1:2">
      <c r="A46" s="1528"/>
      <c r="B46" s="1528"/>
    </row>
    <row r="47" spans="1:2">
      <c r="A47" s="1528"/>
      <c r="B47" s="1528"/>
    </row>
    <row r="48" spans="1:2">
      <c r="A48" s="1528"/>
      <c r="B48" s="1528"/>
    </row>
    <row r="49" spans="1:2">
      <c r="A49" s="1528"/>
      <c r="B49" s="1528"/>
    </row>
    <row r="50" spans="1:2">
      <c r="A50" s="1528"/>
      <c r="B50" s="1528"/>
    </row>
    <row r="51" spans="1:2">
      <c r="A51" s="1528"/>
      <c r="B51" s="1528"/>
    </row>
    <row r="52" spans="1:2">
      <c r="A52" s="1528"/>
      <c r="B52" s="1528"/>
    </row>
    <row r="53" spans="1:2">
      <c r="A53" s="1528"/>
      <c r="B53" s="1528"/>
    </row>
    <row r="54" spans="1:2">
      <c r="A54" s="1528"/>
      <c r="B54" s="1528"/>
    </row>
    <row r="55" spans="1:2">
      <c r="A55" s="1528"/>
      <c r="B55" s="1528"/>
    </row>
    <row r="56" spans="1:2">
      <c r="A56" s="1528"/>
      <c r="B56" s="1528"/>
    </row>
    <row r="57" spans="1:2">
      <c r="A57" s="1528"/>
      <c r="B57" s="1528"/>
    </row>
    <row r="58" spans="1:2">
      <c r="A58" s="1528"/>
      <c r="B58" s="1528"/>
    </row>
    <row r="59" spans="1:2">
      <c r="A59" s="1528"/>
      <c r="B59" s="1528"/>
    </row>
    <row r="60" spans="1:2">
      <c r="A60" s="1528"/>
      <c r="B60" s="1528"/>
    </row>
    <row r="61" spans="1:2">
      <c r="A61" s="1528"/>
      <c r="B61" s="1528"/>
    </row>
    <row r="62" spans="1:2">
      <c r="A62" s="1528"/>
      <c r="B62" s="1528"/>
    </row>
    <row r="63" spans="1:2">
      <c r="A63" s="1528"/>
      <c r="B63" s="1528"/>
    </row>
    <row r="64" spans="1:2">
      <c r="A64" s="1528"/>
      <c r="B64" s="1528"/>
    </row>
    <row r="65" spans="1:2">
      <c r="A65" s="1528"/>
      <c r="B65" s="1528"/>
    </row>
    <row r="66" spans="1:2">
      <c r="A66" s="1528"/>
      <c r="B66" s="1528"/>
    </row>
    <row r="67" spans="1:2">
      <c r="A67" s="1528"/>
      <c r="B67" s="1528"/>
    </row>
    <row r="68" spans="1:2">
      <c r="A68" s="1528"/>
      <c r="B68" s="1528"/>
    </row>
    <row r="69" spans="1:2">
      <c r="A69" s="1528"/>
      <c r="B69" s="1528"/>
    </row>
    <row r="70" spans="1:2">
      <c r="A70" s="1528"/>
      <c r="B70" s="1528"/>
    </row>
    <row r="71" spans="1:2" ht="53.1" customHeight="1">
      <c r="A71" s="1528"/>
      <c r="B71" s="1528"/>
    </row>
    <row r="72" spans="1:2">
      <c r="A72" s="1528" t="s">
        <v>568</v>
      </c>
      <c r="B72" s="1528"/>
    </row>
    <row r="73" spans="1:2">
      <c r="A73" s="1528"/>
      <c r="B73" s="1528"/>
    </row>
    <row r="74" spans="1:2">
      <c r="A74" s="1528"/>
      <c r="B74" s="1528"/>
    </row>
    <row r="75" spans="1:2">
      <c r="A75" s="1528"/>
      <c r="B75" s="1528"/>
    </row>
    <row r="76" spans="1:2">
      <c r="A76" s="1528"/>
      <c r="B76" s="1528"/>
    </row>
    <row r="77" spans="1:2">
      <c r="A77" s="1528"/>
      <c r="B77" s="1528"/>
    </row>
    <row r="78" spans="1:2">
      <c r="A78" s="1528"/>
      <c r="B78" s="1528"/>
    </row>
    <row r="79" spans="1:2">
      <c r="A79" s="1528"/>
      <c r="B79" s="1528"/>
    </row>
    <row r="80" spans="1:2">
      <c r="A80" s="1528"/>
      <c r="B80" s="1528"/>
    </row>
    <row r="81" spans="1:2">
      <c r="A81" s="1528"/>
      <c r="B81" s="1528"/>
    </row>
    <row r="82" spans="1:2">
      <c r="A82" s="1528"/>
      <c r="B82" s="1528"/>
    </row>
    <row r="83" spans="1:2">
      <c r="A83" s="1528"/>
      <c r="B83" s="1528"/>
    </row>
    <row r="84" spans="1:2">
      <c r="A84" s="1528"/>
      <c r="B84" s="1528"/>
    </row>
    <row r="85" spans="1:2">
      <c r="A85" s="1528"/>
      <c r="B85" s="1528"/>
    </row>
    <row r="86" spans="1:2">
      <c r="A86" s="1528"/>
      <c r="B86" s="1528"/>
    </row>
    <row r="87" spans="1:2">
      <c r="A87" s="1528"/>
      <c r="B87" s="1528"/>
    </row>
    <row r="88" spans="1:2">
      <c r="A88" s="1528"/>
      <c r="B88" s="1528"/>
    </row>
    <row r="89" spans="1:2">
      <c r="A89" s="1528"/>
      <c r="B89" s="1528"/>
    </row>
    <row r="90" spans="1:2">
      <c r="A90" s="1528"/>
      <c r="B90" s="1528"/>
    </row>
    <row r="91" spans="1:2">
      <c r="A91" s="1528"/>
      <c r="B91" s="1528"/>
    </row>
    <row r="92" spans="1:2">
      <c r="A92" s="1528"/>
      <c r="B92" s="1528"/>
    </row>
    <row r="93" spans="1:2">
      <c r="A93" s="1528"/>
      <c r="B93" s="1528"/>
    </row>
    <row r="94" spans="1:2">
      <c r="A94" s="1528"/>
      <c r="B94" s="1528"/>
    </row>
    <row r="95" spans="1:2">
      <c r="A95" s="1528"/>
      <c r="B95" s="1528"/>
    </row>
    <row r="96" spans="1:2">
      <c r="A96" s="1528"/>
      <c r="B96" s="1528"/>
    </row>
    <row r="97" spans="1:6">
      <c r="A97" s="1528"/>
      <c r="B97" s="1528"/>
    </row>
    <row r="98" spans="1:6">
      <c r="A98" s="1528"/>
      <c r="B98" s="1528"/>
    </row>
    <row r="99" spans="1:6">
      <c r="A99" s="1528"/>
      <c r="B99" s="1528"/>
    </row>
    <row r="100" spans="1:6">
      <c r="A100" s="1528"/>
      <c r="B100" s="1528"/>
    </row>
    <row r="101" spans="1:6">
      <c r="A101" s="1528"/>
      <c r="B101" s="1528"/>
    </row>
    <row r="102" spans="1:6">
      <c r="A102" s="1528"/>
      <c r="B102" s="1528"/>
    </row>
    <row r="103" spans="1:6">
      <c r="A103" s="1528"/>
      <c r="B103" s="1528"/>
    </row>
    <row r="104" spans="1:6">
      <c r="A104" s="1528"/>
      <c r="B104" s="1528"/>
    </row>
    <row r="105" spans="1:6">
      <c r="A105" s="1528"/>
      <c r="B105" s="1528"/>
    </row>
    <row r="106" spans="1:6">
      <c r="A106" s="1528"/>
      <c r="B106" s="1528"/>
    </row>
    <row r="107" spans="1:6">
      <c r="A107" s="1528"/>
      <c r="B107" s="1528"/>
    </row>
    <row r="108" spans="1:6">
      <c r="A108" s="1528"/>
      <c r="B108" s="1528"/>
      <c r="F108" s="27"/>
    </row>
    <row r="109" spans="1:6">
      <c r="A109" s="1528"/>
      <c r="B109" s="1528"/>
      <c r="F109" s="27"/>
    </row>
    <row r="110" spans="1:6">
      <c r="A110" s="1528"/>
      <c r="B110" s="1528"/>
    </row>
    <row r="111" spans="1:6">
      <c r="A111" s="1528"/>
      <c r="B111" s="1528"/>
    </row>
    <row r="112" spans="1:6">
      <c r="A112" s="1528"/>
      <c r="B112" s="1528"/>
    </row>
    <row r="113" spans="1:2">
      <c r="A113" s="1528"/>
      <c r="B113" s="1528"/>
    </row>
    <row r="114" spans="1:2">
      <c r="A114" s="1528"/>
      <c r="B114" s="1528"/>
    </row>
    <row r="115" spans="1:2">
      <c r="A115" s="1528"/>
      <c r="B115" s="1528"/>
    </row>
    <row r="116" spans="1:2">
      <c r="A116" s="1528"/>
      <c r="B116" s="1528"/>
    </row>
    <row r="117" spans="1:2">
      <c r="A117" s="1528"/>
      <c r="B117" s="1528"/>
    </row>
    <row r="118" spans="1:2">
      <c r="A118" s="1528"/>
      <c r="B118" s="1528"/>
    </row>
    <row r="119" spans="1:2">
      <c r="A119" s="1528"/>
      <c r="B119" s="1528"/>
    </row>
    <row r="120" spans="1:2">
      <c r="A120" s="1528"/>
      <c r="B120" s="1528"/>
    </row>
    <row r="121" spans="1:2">
      <c r="A121" s="1528"/>
      <c r="B121" s="1528"/>
    </row>
    <row r="122" spans="1:2">
      <c r="A122" s="1528"/>
      <c r="B122" s="1528"/>
    </row>
    <row r="123" spans="1:2">
      <c r="A123" s="1528"/>
      <c r="B123" s="1528"/>
    </row>
    <row r="124" spans="1:2">
      <c r="A124" s="1528"/>
      <c r="B124" s="1528"/>
    </row>
    <row r="125" spans="1:2">
      <c r="A125" s="1528"/>
      <c r="B125" s="1528"/>
    </row>
    <row r="126" spans="1:2">
      <c r="A126" s="1528"/>
      <c r="B126" s="1528"/>
    </row>
    <row r="127" spans="1:2">
      <c r="A127" s="1528"/>
      <c r="B127" s="1528"/>
    </row>
    <row r="128" spans="1:2">
      <c r="A128" s="1528"/>
      <c r="B128" s="1528"/>
    </row>
    <row r="129" spans="1:2">
      <c r="A129" s="1528"/>
      <c r="B129" s="1528"/>
    </row>
    <row r="130" spans="1:2">
      <c r="A130" s="1528"/>
      <c r="B130" s="1528"/>
    </row>
    <row r="131" spans="1:2">
      <c r="A131" s="1528"/>
      <c r="B131" s="1528"/>
    </row>
    <row r="132" spans="1:2">
      <c r="A132" s="1528"/>
      <c r="B132" s="1528"/>
    </row>
    <row r="133" spans="1:2">
      <c r="A133" s="1528"/>
      <c r="B133" s="1528"/>
    </row>
    <row r="134" spans="1:2">
      <c r="A134" s="1528"/>
      <c r="B134" s="1528"/>
    </row>
    <row r="135" spans="1:2">
      <c r="A135" s="1528"/>
      <c r="B135" s="1528"/>
    </row>
    <row r="136" spans="1:2">
      <c r="A136" s="1528"/>
      <c r="B136" s="1528"/>
    </row>
    <row r="137" spans="1:2">
      <c r="A137" s="1528"/>
      <c r="B137" s="1528"/>
    </row>
    <row r="138" spans="1:2">
      <c r="A138" s="1528"/>
      <c r="B138" s="1528"/>
    </row>
    <row r="139" spans="1:2">
      <c r="A139" s="1528"/>
      <c r="B139" s="1528"/>
    </row>
    <row r="140" spans="1:2">
      <c r="A140" s="1528"/>
      <c r="B140" s="1528"/>
    </row>
    <row r="141" spans="1:2">
      <c r="A141" s="1528"/>
      <c r="B141" s="1528"/>
    </row>
    <row r="142" spans="1:2">
      <c r="A142" s="1528"/>
      <c r="B142" s="1528"/>
    </row>
  </sheetData>
  <mergeCells count="2">
    <mergeCell ref="A3:B71"/>
    <mergeCell ref="A72:B142"/>
  </mergeCells>
  <pageMargins left="0.31496062992125984" right="0.31496062992125984" top="0.35433070866141736" bottom="0.35433070866141736" header="0.31496062992125984" footer="0.19685039370078741"/>
  <pageSetup paperSize="9" scale="96" orientation="portrait" r:id="rId1"/>
  <headerFooter differentFirst="1">
    <oddFooter>&amp;C&amp;9&amp;P</oddFooter>
  </headerFooter>
  <rowBreaks count="1" manualBreakCount="1">
    <brk id="71" max="1"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57"/>
  <dimension ref="A1:AJ60"/>
  <sheetViews>
    <sheetView showGridLines="0" zoomScaleNormal="100" zoomScaleSheetLayoutView="100" workbookViewId="0">
      <selection sqref="A1:T1"/>
    </sheetView>
  </sheetViews>
  <sheetFormatPr defaultColWidth="9.140625" defaultRowHeight="12.75"/>
  <cols>
    <col min="1" max="1" width="7.140625" style="9" customWidth="1"/>
    <col min="2" max="20" width="4.85546875" style="9" customWidth="1"/>
    <col min="21" max="21" width="9.140625" style="9"/>
    <col min="22" max="23" width="9.140625" style="1475"/>
    <col min="24" max="16384" width="9.140625" style="9"/>
  </cols>
  <sheetData>
    <row r="1" spans="1:36" ht="18" customHeight="1">
      <c r="A1" s="1554" t="s">
        <v>562</v>
      </c>
      <c r="B1" s="1554"/>
      <c r="C1" s="1554"/>
      <c r="D1" s="1554"/>
      <c r="E1" s="1554"/>
      <c r="F1" s="1554"/>
      <c r="G1" s="1554"/>
      <c r="H1" s="1554"/>
      <c r="I1" s="1554"/>
      <c r="J1" s="1554"/>
      <c r="K1" s="1554"/>
      <c r="L1" s="1554"/>
      <c r="M1" s="1554"/>
      <c r="N1" s="1554"/>
      <c r="O1" s="1554"/>
      <c r="P1" s="1554"/>
      <c r="Q1" s="1554"/>
      <c r="R1" s="1554"/>
      <c r="S1" s="1554"/>
      <c r="T1" s="1554"/>
    </row>
    <row r="2" spans="1:36" ht="5.0999999999999996" customHeight="1">
      <c r="B2" s="1857"/>
      <c r="C2" s="1857"/>
      <c r="D2" s="1857"/>
      <c r="E2" s="1857"/>
      <c r="F2" s="1857"/>
      <c r="G2" s="1857"/>
      <c r="H2" s="1857"/>
      <c r="I2" s="1857"/>
      <c r="J2" s="1857"/>
      <c r="K2" s="1857"/>
      <c r="L2" s="1857"/>
      <c r="M2" s="1857"/>
      <c r="N2" s="1857"/>
      <c r="O2" s="1857"/>
      <c r="P2" s="1857"/>
      <c r="Q2" s="1857"/>
      <c r="R2" s="1857"/>
      <c r="S2" s="1857"/>
      <c r="T2" s="1857"/>
    </row>
    <row r="3" spans="1:36" s="300" customFormat="1" ht="15" customHeight="1">
      <c r="A3" s="1858" t="s">
        <v>406</v>
      </c>
      <c r="B3" s="1858"/>
      <c r="C3" s="1858"/>
      <c r="D3" s="1858"/>
      <c r="E3" s="1858"/>
      <c r="F3" s="1858"/>
      <c r="G3" s="1858"/>
      <c r="H3" s="1858"/>
      <c r="I3" s="1858"/>
      <c r="J3" s="1858"/>
      <c r="K3" s="1858"/>
      <c r="L3" s="1858"/>
      <c r="M3" s="1858"/>
      <c r="N3" s="1858"/>
      <c r="O3" s="1858"/>
      <c r="P3" s="1858"/>
      <c r="Q3" s="1858"/>
      <c r="R3" s="1858"/>
      <c r="S3" s="1858"/>
      <c r="T3" s="1858"/>
      <c r="V3" s="1476"/>
      <c r="W3" s="1476"/>
    </row>
    <row r="4" spans="1:36" s="300" customFormat="1" ht="48" customHeight="1">
      <c r="A4" s="491" t="s">
        <v>569</v>
      </c>
      <c r="B4" s="1469" t="s">
        <v>570</v>
      </c>
      <c r="C4" s="1470" t="s">
        <v>572</v>
      </c>
      <c r="D4" s="1471" t="s">
        <v>571</v>
      </c>
      <c r="E4" s="1470" t="s">
        <v>573</v>
      </c>
      <c r="F4" s="1470" t="s">
        <v>574</v>
      </c>
      <c r="G4" s="1471" t="s">
        <v>575</v>
      </c>
      <c r="H4" s="1470" t="s">
        <v>576</v>
      </c>
      <c r="I4" s="1470" t="s">
        <v>577</v>
      </c>
      <c r="J4" s="1471" t="s">
        <v>578</v>
      </c>
      <c r="K4" s="1470" t="s">
        <v>579</v>
      </c>
      <c r="L4" s="1470" t="s">
        <v>580</v>
      </c>
      <c r="M4" s="1470" t="s">
        <v>581</v>
      </c>
      <c r="N4" s="1469" t="s">
        <v>582</v>
      </c>
      <c r="O4" s="1470" t="s">
        <v>583</v>
      </c>
      <c r="P4" s="1470" t="s">
        <v>584</v>
      </c>
      <c r="Q4" s="1471" t="s">
        <v>585</v>
      </c>
      <c r="R4" s="1470" t="s">
        <v>586</v>
      </c>
      <c r="S4" s="1471" t="s">
        <v>587</v>
      </c>
      <c r="T4" s="1470" t="s">
        <v>588</v>
      </c>
      <c r="V4" s="1522"/>
      <c r="W4" s="1523" t="s">
        <v>563</v>
      </c>
    </row>
    <row r="5" spans="1:36" s="300" customFormat="1" ht="12" customHeight="1">
      <c r="A5" s="1168">
        <v>1986</v>
      </c>
      <c r="B5" s="1204">
        <v>-0.5</v>
      </c>
      <c r="C5" s="1205">
        <v>-5.7</v>
      </c>
      <c r="D5" s="1206">
        <v>3</v>
      </c>
      <c r="E5" s="1205">
        <v>11.5</v>
      </c>
      <c r="F5" s="1205">
        <v>16.8</v>
      </c>
      <c r="G5" s="1206">
        <v>17.399999999999999</v>
      </c>
      <c r="H5" s="1205">
        <v>18.399999999999999</v>
      </c>
      <c r="I5" s="1205">
        <v>19</v>
      </c>
      <c r="J5" s="1206">
        <v>13.6</v>
      </c>
      <c r="K5" s="1205">
        <v>8.8000000000000007</v>
      </c>
      <c r="L5" s="1205">
        <v>4.2</v>
      </c>
      <c r="M5" s="1205">
        <v>-0.6</v>
      </c>
      <c r="N5" s="1204">
        <v>-1.0666666666666667</v>
      </c>
      <c r="O5" s="1205">
        <v>15.233333333333334</v>
      </c>
      <c r="P5" s="1205">
        <v>17</v>
      </c>
      <c r="Q5" s="1206">
        <v>4.1333333333333337</v>
      </c>
      <c r="R5" s="1205">
        <v>7.083333333333333</v>
      </c>
      <c r="S5" s="1206">
        <v>10.566666666666666</v>
      </c>
      <c r="T5" s="1205">
        <v>8.8250000000000011</v>
      </c>
      <c r="V5" s="1524">
        <f>A5</f>
        <v>1986</v>
      </c>
      <c r="W5" s="1525">
        <f>T5</f>
        <v>8.8250000000000011</v>
      </c>
      <c r="X5" s="1474"/>
      <c r="Y5" s="1474"/>
      <c r="Z5" s="1474"/>
      <c r="AA5" s="1474"/>
      <c r="AB5" s="1474"/>
      <c r="AC5" s="1474"/>
      <c r="AD5" s="1474"/>
      <c r="AE5" s="1474"/>
      <c r="AF5" s="1474"/>
      <c r="AG5" s="1474"/>
      <c r="AH5" s="1474"/>
      <c r="AI5" s="1474"/>
      <c r="AJ5" s="1474"/>
    </row>
    <row r="6" spans="1:36" s="300" customFormat="1" ht="12" customHeight="1">
      <c r="A6" s="157">
        <v>1987</v>
      </c>
      <c r="B6" s="1207">
        <v>-6.6</v>
      </c>
      <c r="C6" s="1472">
        <v>-0.7</v>
      </c>
      <c r="D6" s="1208">
        <v>-0.5</v>
      </c>
      <c r="E6" s="1472">
        <v>9.9</v>
      </c>
      <c r="F6" s="1472">
        <v>12.9</v>
      </c>
      <c r="G6" s="1208">
        <v>17.399999999999999</v>
      </c>
      <c r="H6" s="1472">
        <v>20.100000000000001</v>
      </c>
      <c r="I6" s="1472">
        <v>17.100000000000001</v>
      </c>
      <c r="J6" s="1208">
        <v>16.7</v>
      </c>
      <c r="K6" s="1472">
        <v>10.6</v>
      </c>
      <c r="L6" s="1472">
        <v>5.0999999999999996</v>
      </c>
      <c r="M6" s="1472">
        <v>1.5</v>
      </c>
      <c r="N6" s="1207">
        <v>-2.6</v>
      </c>
      <c r="O6" s="1472">
        <v>13.4</v>
      </c>
      <c r="P6" s="1472">
        <v>17.966666666666669</v>
      </c>
      <c r="Q6" s="1208">
        <v>5.7333333333333334</v>
      </c>
      <c r="R6" s="1472">
        <v>5.3999999999999995</v>
      </c>
      <c r="S6" s="1208">
        <v>11.85</v>
      </c>
      <c r="T6" s="1472">
        <v>8.6249999999999982</v>
      </c>
      <c r="V6" s="1524">
        <f t="shared" ref="V6:V44" si="0">A6</f>
        <v>1987</v>
      </c>
      <c r="W6" s="1525">
        <f>T6</f>
        <v>8.6249999999999982</v>
      </c>
      <c r="X6" s="1474"/>
      <c r="Y6" s="1474"/>
      <c r="Z6" s="1474"/>
      <c r="AA6" s="1474"/>
      <c r="AB6" s="1474"/>
      <c r="AC6" s="1474"/>
      <c r="AD6" s="1474"/>
      <c r="AE6" s="1474"/>
      <c r="AF6" s="1474"/>
      <c r="AG6" s="1474"/>
      <c r="AH6" s="1474"/>
      <c r="AI6" s="1474"/>
      <c r="AJ6" s="1474"/>
    </row>
    <row r="7" spans="1:36" s="300" customFormat="1" ht="12" customHeight="1">
      <c r="A7" s="157">
        <v>1988</v>
      </c>
      <c r="B7" s="1207">
        <v>1.6</v>
      </c>
      <c r="C7" s="1472">
        <v>1.2</v>
      </c>
      <c r="D7" s="1208">
        <v>1.6</v>
      </c>
      <c r="E7" s="1472">
        <v>8.1</v>
      </c>
      <c r="F7" s="1472">
        <v>14.5</v>
      </c>
      <c r="G7" s="1208">
        <v>15.6</v>
      </c>
      <c r="H7" s="1472">
        <v>18.100000000000001</v>
      </c>
      <c r="I7" s="1472">
        <v>17.399999999999999</v>
      </c>
      <c r="J7" s="1208">
        <v>13.1</v>
      </c>
      <c r="K7" s="1472">
        <v>8.8000000000000007</v>
      </c>
      <c r="L7" s="1472">
        <v>0</v>
      </c>
      <c r="M7" s="1472">
        <v>1.2</v>
      </c>
      <c r="N7" s="1207">
        <v>1.4666666666666668</v>
      </c>
      <c r="O7" s="1472">
        <v>12.733333333333334</v>
      </c>
      <c r="P7" s="1472">
        <v>16.2</v>
      </c>
      <c r="Q7" s="1208">
        <v>3.3333333333333335</v>
      </c>
      <c r="R7" s="1472">
        <v>7.1000000000000005</v>
      </c>
      <c r="S7" s="1208">
        <v>9.7666666666666675</v>
      </c>
      <c r="T7" s="1472">
        <v>8.4333333333333318</v>
      </c>
      <c r="V7" s="1524">
        <f t="shared" si="0"/>
        <v>1988</v>
      </c>
      <c r="W7" s="1525">
        <f t="shared" ref="W7:W44" si="1">T7</f>
        <v>8.4333333333333318</v>
      </c>
      <c r="X7" s="1474"/>
      <c r="Y7" s="1474"/>
      <c r="Z7" s="1474"/>
      <c r="AA7" s="1474"/>
      <c r="AB7" s="1474"/>
      <c r="AC7" s="1474"/>
      <c r="AD7" s="1474"/>
      <c r="AE7" s="1474"/>
      <c r="AF7" s="1474"/>
      <c r="AG7" s="1474"/>
      <c r="AH7" s="1474"/>
      <c r="AI7" s="1474"/>
      <c r="AJ7" s="1474"/>
    </row>
    <row r="8" spans="1:36" s="300" customFormat="1" ht="12" customHeight="1">
      <c r="A8" s="157">
        <v>1989</v>
      </c>
      <c r="B8" s="1207">
        <v>0</v>
      </c>
      <c r="C8" s="1472">
        <v>2.7</v>
      </c>
      <c r="D8" s="1208">
        <v>6</v>
      </c>
      <c r="E8" s="1472">
        <v>8.6</v>
      </c>
      <c r="F8" s="1472">
        <v>13.3</v>
      </c>
      <c r="G8" s="1208">
        <v>14.9</v>
      </c>
      <c r="H8" s="1472">
        <v>17.899999999999999</v>
      </c>
      <c r="I8" s="1472">
        <v>17.3</v>
      </c>
      <c r="J8" s="1208">
        <v>14.1</v>
      </c>
      <c r="K8" s="1472">
        <v>9.4</v>
      </c>
      <c r="L8" s="1472">
        <v>1.2</v>
      </c>
      <c r="M8" s="1472">
        <v>0.4</v>
      </c>
      <c r="N8" s="1207">
        <v>2.9</v>
      </c>
      <c r="O8" s="1472">
        <v>12.266666666666666</v>
      </c>
      <c r="P8" s="1472">
        <v>16.433333333333334</v>
      </c>
      <c r="Q8" s="1208">
        <v>3.6666666666666665</v>
      </c>
      <c r="R8" s="1472">
        <v>7.583333333333333</v>
      </c>
      <c r="S8" s="1208">
        <v>10.050000000000001</v>
      </c>
      <c r="T8" s="1472">
        <v>8.8166666666666682</v>
      </c>
      <c r="V8" s="1524">
        <f t="shared" si="0"/>
        <v>1989</v>
      </c>
      <c r="W8" s="1525">
        <f t="shared" si="1"/>
        <v>8.8166666666666682</v>
      </c>
      <c r="X8" s="1474"/>
      <c r="Y8" s="1474"/>
      <c r="Z8" s="1474"/>
      <c r="AA8" s="1474"/>
      <c r="AB8" s="1474"/>
      <c r="AC8" s="1474"/>
      <c r="AD8" s="1474"/>
      <c r="AE8" s="1474"/>
      <c r="AF8" s="1474"/>
      <c r="AG8" s="1474"/>
      <c r="AH8" s="1474"/>
      <c r="AI8" s="1474"/>
      <c r="AJ8" s="1474"/>
    </row>
    <row r="9" spans="1:36" s="300" customFormat="1" ht="12" customHeight="1">
      <c r="A9" s="157">
        <v>1990</v>
      </c>
      <c r="B9" s="1207">
        <v>0</v>
      </c>
      <c r="C9" s="1472">
        <v>3.8</v>
      </c>
      <c r="D9" s="1208">
        <v>6.6</v>
      </c>
      <c r="E9" s="1472">
        <v>7.1</v>
      </c>
      <c r="F9" s="1472">
        <v>13.8</v>
      </c>
      <c r="G9" s="1208">
        <v>16</v>
      </c>
      <c r="H9" s="1472">
        <v>17.2</v>
      </c>
      <c r="I9" s="1472">
        <v>18.5</v>
      </c>
      <c r="J9" s="1208">
        <v>11.4</v>
      </c>
      <c r="K9" s="1472">
        <v>8.9</v>
      </c>
      <c r="L9" s="1472">
        <v>4</v>
      </c>
      <c r="M9" s="1472">
        <v>-0.8</v>
      </c>
      <c r="N9" s="1207">
        <v>3.4666666666666663</v>
      </c>
      <c r="O9" s="1472">
        <v>12.299999999999999</v>
      </c>
      <c r="P9" s="1472">
        <v>15.700000000000001</v>
      </c>
      <c r="Q9" s="1208">
        <v>4.0333333333333332</v>
      </c>
      <c r="R9" s="1472">
        <v>7.8833333333333329</v>
      </c>
      <c r="S9" s="1208">
        <v>9.8666666666666671</v>
      </c>
      <c r="T9" s="1472">
        <v>8.8750000000000018</v>
      </c>
      <c r="V9" s="1524">
        <f t="shared" si="0"/>
        <v>1990</v>
      </c>
      <c r="W9" s="1525">
        <f t="shared" si="1"/>
        <v>8.8750000000000018</v>
      </c>
      <c r="X9" s="1474"/>
      <c r="Y9" s="1474"/>
      <c r="Z9" s="1474"/>
      <c r="AA9" s="1474"/>
      <c r="AB9" s="1474"/>
      <c r="AC9" s="1474"/>
      <c r="AD9" s="1474"/>
      <c r="AE9" s="1474"/>
      <c r="AF9" s="1474"/>
      <c r="AG9" s="1474"/>
      <c r="AH9" s="1474"/>
      <c r="AI9" s="1474"/>
      <c r="AJ9" s="1474"/>
    </row>
    <row r="10" spans="1:36" s="300" customFormat="1" ht="12" customHeight="1">
      <c r="A10" s="157">
        <v>1991</v>
      </c>
      <c r="B10" s="1207">
        <v>-0.1</v>
      </c>
      <c r="C10" s="1472">
        <v>-4.3</v>
      </c>
      <c r="D10" s="1208">
        <v>5.3</v>
      </c>
      <c r="E10" s="1472">
        <v>6.9</v>
      </c>
      <c r="F10" s="1472">
        <v>9.5</v>
      </c>
      <c r="G10" s="1208">
        <v>15</v>
      </c>
      <c r="H10" s="1472">
        <v>19.3</v>
      </c>
      <c r="I10" s="1472">
        <v>17.600000000000001</v>
      </c>
      <c r="J10" s="1208">
        <v>14.5</v>
      </c>
      <c r="K10" s="1472">
        <v>7.3</v>
      </c>
      <c r="L10" s="1472">
        <v>2.9</v>
      </c>
      <c r="M10" s="1472">
        <v>-1.9</v>
      </c>
      <c r="N10" s="1207">
        <v>0.3000000000000001</v>
      </c>
      <c r="O10" s="1472">
        <v>10.466666666666667</v>
      </c>
      <c r="P10" s="1472">
        <v>17.133333333333336</v>
      </c>
      <c r="Q10" s="1208">
        <v>2.7666666666666662</v>
      </c>
      <c r="R10" s="1472">
        <v>5.3833333333333329</v>
      </c>
      <c r="S10" s="1208">
        <v>9.9500000000000011</v>
      </c>
      <c r="T10" s="1472">
        <v>7.6666666666666652</v>
      </c>
      <c r="V10" s="1524">
        <f t="shared" si="0"/>
        <v>1991</v>
      </c>
      <c r="W10" s="1525">
        <f t="shared" si="1"/>
        <v>7.6666666666666652</v>
      </c>
      <c r="X10" s="1474"/>
      <c r="Y10" s="1474"/>
      <c r="Z10" s="1474"/>
      <c r="AA10" s="1474"/>
      <c r="AB10" s="1474"/>
      <c r="AC10" s="1474"/>
      <c r="AD10" s="1474"/>
      <c r="AE10" s="1474"/>
      <c r="AF10" s="1474"/>
      <c r="AG10" s="1474"/>
      <c r="AH10" s="1474"/>
      <c r="AI10" s="1474"/>
      <c r="AJ10" s="1474"/>
    </row>
    <row r="11" spans="1:36" s="300" customFormat="1" ht="12" customHeight="1">
      <c r="A11" s="157">
        <v>1992</v>
      </c>
      <c r="B11" s="1207">
        <v>0.1</v>
      </c>
      <c r="C11" s="1472">
        <v>1.7</v>
      </c>
      <c r="D11" s="1208">
        <v>3.7</v>
      </c>
      <c r="E11" s="1472">
        <v>7.9</v>
      </c>
      <c r="F11" s="1472">
        <v>14.2</v>
      </c>
      <c r="G11" s="1208">
        <v>17.7</v>
      </c>
      <c r="H11" s="1472">
        <v>19.399999999999999</v>
      </c>
      <c r="I11" s="1472">
        <v>21.5</v>
      </c>
      <c r="J11" s="1208">
        <v>13.6</v>
      </c>
      <c r="K11" s="1472">
        <v>6.7</v>
      </c>
      <c r="L11" s="1472">
        <v>3.7</v>
      </c>
      <c r="M11" s="1472">
        <v>-1.1000000000000001</v>
      </c>
      <c r="N11" s="1207">
        <v>1.8333333333333333</v>
      </c>
      <c r="O11" s="1472">
        <v>13.266666666666666</v>
      </c>
      <c r="P11" s="1472">
        <v>18.166666666666668</v>
      </c>
      <c r="Q11" s="1208">
        <v>3.1</v>
      </c>
      <c r="R11" s="1472">
        <v>7.55</v>
      </c>
      <c r="S11" s="1208">
        <v>10.633333333333335</v>
      </c>
      <c r="T11" s="1472">
        <v>9.0916666666666668</v>
      </c>
      <c r="V11" s="1524">
        <f t="shared" si="0"/>
        <v>1992</v>
      </c>
      <c r="W11" s="1525">
        <f t="shared" si="1"/>
        <v>9.0916666666666668</v>
      </c>
      <c r="X11" s="1474"/>
      <c r="Y11" s="1474"/>
      <c r="Z11" s="1474"/>
      <c r="AA11" s="1474"/>
      <c r="AB11" s="1474"/>
      <c r="AC11" s="1474"/>
      <c r="AD11" s="1474"/>
      <c r="AE11" s="1474"/>
      <c r="AF11" s="1474"/>
      <c r="AG11" s="1474"/>
      <c r="AH11" s="1474"/>
      <c r="AI11" s="1474"/>
      <c r="AJ11" s="1474"/>
    </row>
    <row r="12" spans="1:36" ht="12" customHeight="1">
      <c r="A12" s="157">
        <v>1993</v>
      </c>
      <c r="B12" s="1207">
        <v>0.1</v>
      </c>
      <c r="C12" s="1472">
        <v>-2.8</v>
      </c>
      <c r="D12" s="1208">
        <v>2.1</v>
      </c>
      <c r="E12" s="1472">
        <v>9.5</v>
      </c>
      <c r="F12" s="1472">
        <v>15.5</v>
      </c>
      <c r="G12" s="1208">
        <v>16</v>
      </c>
      <c r="H12" s="1472">
        <v>16.7</v>
      </c>
      <c r="I12" s="1472">
        <v>17.2</v>
      </c>
      <c r="J12" s="1208">
        <v>12.5</v>
      </c>
      <c r="K12" s="1472">
        <v>8.1</v>
      </c>
      <c r="L12" s="1472">
        <v>0</v>
      </c>
      <c r="M12" s="1472">
        <v>1.8</v>
      </c>
      <c r="N12" s="1207">
        <v>-0.19999999999999987</v>
      </c>
      <c r="O12" s="1472">
        <v>13.666666666666666</v>
      </c>
      <c r="P12" s="1472">
        <v>15.466666666666667</v>
      </c>
      <c r="Q12" s="1208">
        <v>3.3000000000000003</v>
      </c>
      <c r="R12" s="1472">
        <v>6.7333333333333334</v>
      </c>
      <c r="S12" s="1208">
        <v>9.3833333333333329</v>
      </c>
      <c r="T12" s="1472">
        <v>8.0583333333333318</v>
      </c>
      <c r="U12" s="300"/>
      <c r="V12" s="1524">
        <f t="shared" si="0"/>
        <v>1993</v>
      </c>
      <c r="W12" s="1525">
        <f t="shared" si="1"/>
        <v>8.0583333333333318</v>
      </c>
      <c r="X12" s="1474"/>
      <c r="Y12" s="1474"/>
      <c r="Z12" s="1474"/>
      <c r="AA12" s="1474"/>
      <c r="AB12" s="1474"/>
      <c r="AC12" s="1474"/>
      <c r="AD12" s="1474"/>
      <c r="AE12" s="1474"/>
      <c r="AF12" s="1474"/>
      <c r="AG12" s="1474"/>
      <c r="AH12" s="1474"/>
      <c r="AI12" s="1474"/>
      <c r="AJ12" s="1474"/>
    </row>
    <row r="13" spans="1:36" ht="12" customHeight="1">
      <c r="A13" s="157">
        <v>1994</v>
      </c>
      <c r="B13" s="1207">
        <v>2.1</v>
      </c>
      <c r="C13" s="1472">
        <v>-0.8</v>
      </c>
      <c r="D13" s="1208">
        <v>5.9</v>
      </c>
      <c r="E13" s="1472">
        <v>8.1</v>
      </c>
      <c r="F13" s="1472">
        <v>12.9</v>
      </c>
      <c r="G13" s="1208">
        <v>16.8</v>
      </c>
      <c r="H13" s="1472">
        <v>21.5</v>
      </c>
      <c r="I13" s="1472">
        <v>18.600000000000001</v>
      </c>
      <c r="J13" s="1208">
        <v>14.2</v>
      </c>
      <c r="K13" s="1472">
        <v>6.4</v>
      </c>
      <c r="L13" s="1472">
        <v>5.3</v>
      </c>
      <c r="M13" s="1472">
        <v>1.1000000000000001</v>
      </c>
      <c r="N13" s="1207">
        <v>2.4</v>
      </c>
      <c r="O13" s="1472">
        <v>12.6</v>
      </c>
      <c r="P13" s="1472">
        <v>18.099999999999998</v>
      </c>
      <c r="Q13" s="1208">
        <v>4.2666666666666666</v>
      </c>
      <c r="R13" s="1472">
        <v>7.5</v>
      </c>
      <c r="S13" s="1208">
        <v>11.183333333333332</v>
      </c>
      <c r="T13" s="1472">
        <v>9.3416666666666668</v>
      </c>
      <c r="U13" s="300"/>
      <c r="V13" s="1524">
        <f t="shared" si="0"/>
        <v>1994</v>
      </c>
      <c r="W13" s="1525">
        <f t="shared" si="1"/>
        <v>9.3416666666666668</v>
      </c>
      <c r="X13" s="1474"/>
      <c r="Y13" s="1474"/>
      <c r="Z13" s="1474"/>
      <c r="AA13" s="1474"/>
      <c r="AB13" s="1474"/>
      <c r="AC13" s="1474"/>
      <c r="AD13" s="1474"/>
      <c r="AE13" s="1474"/>
      <c r="AF13" s="1474"/>
      <c r="AG13" s="1474"/>
      <c r="AH13" s="1474"/>
      <c r="AI13" s="1474"/>
      <c r="AJ13" s="1474"/>
    </row>
    <row r="14" spans="1:36" ht="12" customHeight="1">
      <c r="A14" s="157">
        <v>1995</v>
      </c>
      <c r="B14" s="1207">
        <v>-1.6</v>
      </c>
      <c r="C14" s="1472">
        <v>3.5</v>
      </c>
      <c r="D14" s="1208">
        <v>2.5</v>
      </c>
      <c r="E14" s="1472">
        <v>8.5</v>
      </c>
      <c r="F14" s="1472">
        <v>12.6</v>
      </c>
      <c r="G14" s="1208">
        <v>15</v>
      </c>
      <c r="H14" s="1472">
        <v>20.5</v>
      </c>
      <c r="I14" s="1472">
        <v>17.7</v>
      </c>
      <c r="J14" s="1208">
        <v>12.3</v>
      </c>
      <c r="K14" s="1472">
        <v>10.199999999999999</v>
      </c>
      <c r="L14" s="1472">
        <v>0.7</v>
      </c>
      <c r="M14" s="1472">
        <v>-2.4</v>
      </c>
      <c r="N14" s="1207">
        <v>1.4666666666666668</v>
      </c>
      <c r="O14" s="1472">
        <v>12.033333333333333</v>
      </c>
      <c r="P14" s="1472">
        <v>16.833333333333332</v>
      </c>
      <c r="Q14" s="1208">
        <v>2.8333333333333326</v>
      </c>
      <c r="R14" s="1472">
        <v>6.75</v>
      </c>
      <c r="S14" s="1208">
        <v>9.8333333333333339</v>
      </c>
      <c r="T14" s="1472">
        <v>8.2916666666666661</v>
      </c>
      <c r="U14" s="300"/>
      <c r="V14" s="1524">
        <f t="shared" si="0"/>
        <v>1995</v>
      </c>
      <c r="W14" s="1525">
        <f t="shared" si="1"/>
        <v>8.2916666666666661</v>
      </c>
      <c r="X14" s="1474"/>
      <c r="Y14" s="1474"/>
      <c r="Z14" s="1474"/>
      <c r="AA14" s="1474"/>
      <c r="AB14" s="1474"/>
      <c r="AC14" s="1474"/>
      <c r="AD14" s="1474"/>
      <c r="AE14" s="1474"/>
      <c r="AF14" s="1474"/>
      <c r="AG14" s="1474"/>
      <c r="AH14" s="1474"/>
      <c r="AI14" s="1474"/>
      <c r="AJ14" s="1474"/>
    </row>
    <row r="15" spans="1:36" ht="12" customHeight="1">
      <c r="A15" s="1168">
        <v>1996</v>
      </c>
      <c r="B15" s="1204">
        <v>-4.5</v>
      </c>
      <c r="C15" s="1205">
        <v>-4.5</v>
      </c>
      <c r="D15" s="1206">
        <v>-0.6</v>
      </c>
      <c r="E15" s="1205">
        <v>7.9</v>
      </c>
      <c r="F15" s="1205">
        <v>13</v>
      </c>
      <c r="G15" s="1206">
        <v>16.399999999999999</v>
      </c>
      <c r="H15" s="1205">
        <v>16</v>
      </c>
      <c r="I15" s="1205">
        <v>16.899999999999999</v>
      </c>
      <c r="J15" s="1206">
        <v>10.1</v>
      </c>
      <c r="K15" s="1205">
        <v>9.1</v>
      </c>
      <c r="L15" s="1205">
        <v>4.7</v>
      </c>
      <c r="M15" s="1205">
        <v>-4.8</v>
      </c>
      <c r="N15" s="1204">
        <v>-3.1999999999999997</v>
      </c>
      <c r="O15" s="1205">
        <v>12.433333333333332</v>
      </c>
      <c r="P15" s="1205">
        <v>14.333333333333334</v>
      </c>
      <c r="Q15" s="1206">
        <v>3</v>
      </c>
      <c r="R15" s="1205">
        <v>4.6166666666666663</v>
      </c>
      <c r="S15" s="1206">
        <v>8.6666666666666679</v>
      </c>
      <c r="T15" s="1205">
        <v>6.6416666666666666</v>
      </c>
      <c r="U15" s="300"/>
      <c r="V15" s="1524">
        <f t="shared" si="0"/>
        <v>1996</v>
      </c>
      <c r="W15" s="1525">
        <f t="shared" si="1"/>
        <v>6.6416666666666666</v>
      </c>
      <c r="X15" s="1474"/>
      <c r="Y15" s="1474"/>
      <c r="Z15" s="1474"/>
      <c r="AA15" s="1474"/>
      <c r="AB15" s="1474"/>
      <c r="AC15" s="1474"/>
      <c r="AD15" s="1474"/>
      <c r="AE15" s="1474"/>
      <c r="AF15" s="1474"/>
      <c r="AG15" s="1474"/>
      <c r="AH15" s="1474"/>
      <c r="AI15" s="1474"/>
      <c r="AJ15" s="1474"/>
    </row>
    <row r="16" spans="1:36" ht="12" customHeight="1">
      <c r="A16" s="157">
        <v>1997</v>
      </c>
      <c r="B16" s="1207">
        <v>-4.5</v>
      </c>
      <c r="C16" s="1472">
        <v>1.7</v>
      </c>
      <c r="D16" s="1208">
        <v>3.9</v>
      </c>
      <c r="E16" s="1472">
        <v>5.2</v>
      </c>
      <c r="F16" s="1472">
        <v>13.5</v>
      </c>
      <c r="G16" s="1208">
        <v>16.5</v>
      </c>
      <c r="H16" s="1472">
        <v>16.899999999999999</v>
      </c>
      <c r="I16" s="1472">
        <v>18.600000000000001</v>
      </c>
      <c r="J16" s="1208">
        <v>13.1</v>
      </c>
      <c r="K16" s="1472">
        <v>6.5</v>
      </c>
      <c r="L16" s="1472">
        <v>3</v>
      </c>
      <c r="M16" s="1472">
        <v>0.9</v>
      </c>
      <c r="N16" s="1207">
        <v>0.3666666666666667</v>
      </c>
      <c r="O16" s="1472">
        <v>11.733333333333334</v>
      </c>
      <c r="P16" s="1472">
        <v>16.2</v>
      </c>
      <c r="Q16" s="1208">
        <v>3.4666666666666668</v>
      </c>
      <c r="R16" s="1472">
        <v>6.05</v>
      </c>
      <c r="S16" s="1208">
        <v>9.8333333333333339</v>
      </c>
      <c r="T16" s="1472">
        <v>7.9416666666666664</v>
      </c>
      <c r="U16" s="300"/>
      <c r="V16" s="1524">
        <f t="shared" si="0"/>
        <v>1997</v>
      </c>
      <c r="W16" s="1525">
        <f t="shared" si="1"/>
        <v>7.9416666666666664</v>
      </c>
      <c r="X16" s="1474"/>
      <c r="Y16" s="1474"/>
      <c r="Z16" s="1474"/>
      <c r="AA16" s="1474"/>
      <c r="AB16" s="1474"/>
      <c r="AC16" s="1474"/>
      <c r="AD16" s="1474"/>
      <c r="AE16" s="1474"/>
      <c r="AF16" s="1474"/>
      <c r="AG16" s="1474"/>
      <c r="AH16" s="1474"/>
      <c r="AI16" s="1474"/>
      <c r="AJ16" s="1474"/>
    </row>
    <row r="17" spans="1:36" ht="12" customHeight="1">
      <c r="A17" s="157">
        <v>1998</v>
      </c>
      <c r="B17" s="1207">
        <v>0.4</v>
      </c>
      <c r="C17" s="1472">
        <v>2.9</v>
      </c>
      <c r="D17" s="1208">
        <v>3</v>
      </c>
      <c r="E17" s="1472">
        <v>9.6999999999999993</v>
      </c>
      <c r="F17" s="1472">
        <v>13.7</v>
      </c>
      <c r="G17" s="1208">
        <v>17.2</v>
      </c>
      <c r="H17" s="1472">
        <v>17.5</v>
      </c>
      <c r="I17" s="1472">
        <v>17.5</v>
      </c>
      <c r="J17" s="1208">
        <v>12.8</v>
      </c>
      <c r="K17" s="1472">
        <v>8.4</v>
      </c>
      <c r="L17" s="1472">
        <v>0.3</v>
      </c>
      <c r="M17" s="1472">
        <v>-1.7</v>
      </c>
      <c r="N17" s="1207">
        <v>2.1</v>
      </c>
      <c r="O17" s="1472">
        <v>13.533333333333331</v>
      </c>
      <c r="P17" s="1472">
        <v>15.933333333333332</v>
      </c>
      <c r="Q17" s="1208">
        <v>2.3333333333333335</v>
      </c>
      <c r="R17" s="1472">
        <v>7.8166666666666664</v>
      </c>
      <c r="S17" s="1208">
        <v>9.1333333333333311</v>
      </c>
      <c r="T17" s="1472">
        <v>8.4749999999999996</v>
      </c>
      <c r="U17" s="300"/>
      <c r="V17" s="1524">
        <f t="shared" si="0"/>
        <v>1998</v>
      </c>
      <c r="W17" s="1525">
        <f t="shared" si="1"/>
        <v>8.4749999999999996</v>
      </c>
      <c r="X17" s="1474"/>
      <c r="Y17" s="1474"/>
      <c r="Z17" s="1474"/>
      <c r="AA17" s="1474"/>
      <c r="AB17" s="1474"/>
      <c r="AC17" s="1474"/>
      <c r="AD17" s="1474"/>
      <c r="AE17" s="1474"/>
      <c r="AF17" s="1474"/>
      <c r="AG17" s="1474"/>
      <c r="AH17" s="1474"/>
      <c r="AI17" s="1474"/>
      <c r="AJ17" s="1474"/>
    </row>
    <row r="18" spans="1:36" ht="12" customHeight="1">
      <c r="A18" s="157">
        <v>1999</v>
      </c>
      <c r="B18" s="1207">
        <v>-0.2</v>
      </c>
      <c r="C18" s="1472">
        <v>-1.3</v>
      </c>
      <c r="D18" s="1208">
        <v>4.7</v>
      </c>
      <c r="E18" s="1472">
        <v>9</v>
      </c>
      <c r="F18" s="1472">
        <v>13.8</v>
      </c>
      <c r="G18" s="1208">
        <v>15.6</v>
      </c>
      <c r="H18" s="1472">
        <v>19</v>
      </c>
      <c r="I18" s="1472">
        <v>17.100000000000001</v>
      </c>
      <c r="J18" s="1208">
        <v>16.3</v>
      </c>
      <c r="K18" s="1472">
        <v>8.4</v>
      </c>
      <c r="L18" s="1472">
        <v>2</v>
      </c>
      <c r="M18" s="1472">
        <v>-0.1</v>
      </c>
      <c r="N18" s="1207">
        <v>1.0666666666666667</v>
      </c>
      <c r="O18" s="1472">
        <v>12.799999999999999</v>
      </c>
      <c r="P18" s="1472">
        <v>17.466666666666669</v>
      </c>
      <c r="Q18" s="1208">
        <v>3.4333333333333336</v>
      </c>
      <c r="R18" s="1472">
        <v>6.9333333333333336</v>
      </c>
      <c r="S18" s="1208">
        <v>10.450000000000001</v>
      </c>
      <c r="T18" s="1472">
        <v>8.6916666666666682</v>
      </c>
      <c r="U18" s="300"/>
      <c r="V18" s="1524">
        <f t="shared" si="0"/>
        <v>1999</v>
      </c>
      <c r="W18" s="1525">
        <f t="shared" si="1"/>
        <v>8.6916666666666682</v>
      </c>
      <c r="X18" s="1474"/>
      <c r="Y18" s="1474"/>
      <c r="Z18" s="1474"/>
      <c r="AA18" s="1474"/>
      <c r="AB18" s="1474"/>
      <c r="AC18" s="1474"/>
      <c r="AD18" s="1474"/>
      <c r="AE18" s="1474"/>
      <c r="AF18" s="1474"/>
      <c r="AG18" s="1474"/>
      <c r="AH18" s="1474"/>
      <c r="AI18" s="1474"/>
      <c r="AJ18" s="1474"/>
    </row>
    <row r="19" spans="1:36" ht="12" customHeight="1">
      <c r="A19" s="157">
        <v>2000</v>
      </c>
      <c r="B19" s="1207">
        <v>-2.1</v>
      </c>
      <c r="C19" s="1472">
        <v>2.4</v>
      </c>
      <c r="D19" s="1208">
        <v>3.9</v>
      </c>
      <c r="E19" s="1472">
        <v>11.3</v>
      </c>
      <c r="F19" s="1472">
        <v>15.1</v>
      </c>
      <c r="G19" s="1208">
        <v>17.7</v>
      </c>
      <c r="H19" s="1472">
        <v>15.9</v>
      </c>
      <c r="I19" s="1472">
        <v>18.8</v>
      </c>
      <c r="J19" s="1208">
        <v>12.9</v>
      </c>
      <c r="K19" s="1472">
        <v>11.3</v>
      </c>
      <c r="L19" s="1472">
        <v>5.8</v>
      </c>
      <c r="M19" s="1472">
        <v>0.9</v>
      </c>
      <c r="N19" s="1207">
        <v>1.3999999999999997</v>
      </c>
      <c r="O19" s="1472">
        <v>14.699999999999998</v>
      </c>
      <c r="P19" s="1472">
        <v>15.866666666666667</v>
      </c>
      <c r="Q19" s="1208">
        <v>6</v>
      </c>
      <c r="R19" s="1472">
        <v>8.0499999999999989</v>
      </c>
      <c r="S19" s="1208">
        <v>10.933333333333335</v>
      </c>
      <c r="T19" s="1472">
        <v>9.4916666666666671</v>
      </c>
      <c r="U19" s="300"/>
      <c r="V19" s="1524">
        <f t="shared" si="0"/>
        <v>2000</v>
      </c>
      <c r="W19" s="1525">
        <f t="shared" si="1"/>
        <v>9.4916666666666671</v>
      </c>
      <c r="X19" s="1474"/>
      <c r="Y19" s="1474"/>
      <c r="Z19" s="1474"/>
      <c r="AA19" s="1474"/>
      <c r="AB19" s="1474"/>
      <c r="AC19" s="1474"/>
      <c r="AD19" s="1474"/>
      <c r="AE19" s="1474"/>
      <c r="AF19" s="1474"/>
      <c r="AG19" s="1474"/>
      <c r="AH19" s="1474"/>
      <c r="AI19" s="1474"/>
      <c r="AJ19" s="1474"/>
    </row>
    <row r="20" spans="1:36" ht="12" customHeight="1">
      <c r="A20" s="157">
        <v>2001</v>
      </c>
      <c r="B20" s="1207">
        <v>-1.3</v>
      </c>
      <c r="C20" s="1472">
        <v>0.5</v>
      </c>
      <c r="D20" s="1208">
        <v>3.8</v>
      </c>
      <c r="E20" s="1472">
        <v>7.2</v>
      </c>
      <c r="F20" s="1472">
        <v>14.6</v>
      </c>
      <c r="G20" s="1208">
        <v>14.5</v>
      </c>
      <c r="H20" s="1472">
        <v>18.3</v>
      </c>
      <c r="I20" s="1472">
        <v>18.600000000000001</v>
      </c>
      <c r="J20" s="1208">
        <v>11.6</v>
      </c>
      <c r="K20" s="1472">
        <v>11.6</v>
      </c>
      <c r="L20" s="1472">
        <v>1.8</v>
      </c>
      <c r="M20" s="1472">
        <v>-3.4</v>
      </c>
      <c r="N20" s="1207">
        <v>1</v>
      </c>
      <c r="O20" s="1472">
        <v>12.1</v>
      </c>
      <c r="P20" s="1472">
        <v>16.166666666666668</v>
      </c>
      <c r="Q20" s="1208">
        <v>3.3333333333333335</v>
      </c>
      <c r="R20" s="1472">
        <v>6.55</v>
      </c>
      <c r="S20" s="1208">
        <v>9.7500000000000018</v>
      </c>
      <c r="T20" s="1472">
        <v>8.1499999999999968</v>
      </c>
      <c r="U20" s="300"/>
      <c r="V20" s="1524">
        <f t="shared" si="0"/>
        <v>2001</v>
      </c>
      <c r="W20" s="1525">
        <f t="shared" si="1"/>
        <v>8.1499999999999968</v>
      </c>
      <c r="X20" s="1474"/>
      <c r="Y20" s="1474"/>
      <c r="Z20" s="1474"/>
      <c r="AA20" s="1474"/>
      <c r="AB20" s="1474"/>
      <c r="AC20" s="1474"/>
      <c r="AD20" s="1474"/>
      <c r="AE20" s="1474"/>
      <c r="AF20" s="1474"/>
      <c r="AG20" s="1474"/>
      <c r="AH20" s="1474"/>
      <c r="AI20" s="1474"/>
      <c r="AJ20" s="1474"/>
    </row>
    <row r="21" spans="1:36" ht="12" customHeight="1">
      <c r="A21" s="157">
        <v>2002</v>
      </c>
      <c r="B21" s="1207">
        <v>-1.1000000000000001</v>
      </c>
      <c r="C21" s="1472">
        <v>3.7</v>
      </c>
      <c r="D21" s="1208">
        <v>4.5</v>
      </c>
      <c r="E21" s="1472">
        <v>7.9</v>
      </c>
      <c r="F21" s="1472">
        <v>15.8</v>
      </c>
      <c r="G21" s="1208">
        <v>17.7</v>
      </c>
      <c r="H21" s="1472">
        <v>19</v>
      </c>
      <c r="I21" s="1472">
        <v>18.899999999999999</v>
      </c>
      <c r="J21" s="1208">
        <v>12.2</v>
      </c>
      <c r="K21" s="1472">
        <v>7.2</v>
      </c>
      <c r="L21" s="1472">
        <v>5.0999999999999996</v>
      </c>
      <c r="M21" s="1472">
        <v>-2.8</v>
      </c>
      <c r="N21" s="1207">
        <v>2.3666666666666667</v>
      </c>
      <c r="O21" s="1472">
        <v>13.800000000000002</v>
      </c>
      <c r="P21" s="1472">
        <v>16.7</v>
      </c>
      <c r="Q21" s="1208">
        <v>3.1666666666666665</v>
      </c>
      <c r="R21" s="1472">
        <v>8.0833333333333339</v>
      </c>
      <c r="S21" s="1208">
        <v>9.9333333333333336</v>
      </c>
      <c r="T21" s="1472">
        <v>9.0083333333333346</v>
      </c>
      <c r="U21" s="300"/>
      <c r="V21" s="1524">
        <f t="shared" si="0"/>
        <v>2002</v>
      </c>
      <c r="W21" s="1525">
        <f t="shared" si="1"/>
        <v>9.0083333333333346</v>
      </c>
      <c r="X21" s="1474"/>
      <c r="Y21" s="1474"/>
      <c r="Z21" s="1474"/>
      <c r="AA21" s="1474"/>
      <c r="AB21" s="1474"/>
      <c r="AC21" s="1474"/>
      <c r="AD21" s="1474"/>
      <c r="AE21" s="1474"/>
      <c r="AF21" s="1474"/>
      <c r="AG21" s="1474"/>
      <c r="AH21" s="1474"/>
      <c r="AI21" s="1474"/>
      <c r="AJ21" s="1474"/>
    </row>
    <row r="22" spans="1:36" ht="12" customHeight="1">
      <c r="A22" s="157">
        <v>2003</v>
      </c>
      <c r="B22" s="1207">
        <v>-2.2000000000000002</v>
      </c>
      <c r="C22" s="1472">
        <v>-4.0999999999999996</v>
      </c>
      <c r="D22" s="1208">
        <v>3.7</v>
      </c>
      <c r="E22" s="1472">
        <v>7.6</v>
      </c>
      <c r="F22" s="1472">
        <v>15.4</v>
      </c>
      <c r="G22" s="1208">
        <v>19.7</v>
      </c>
      <c r="H22" s="1472">
        <v>18.7</v>
      </c>
      <c r="I22" s="1472">
        <v>20.5</v>
      </c>
      <c r="J22" s="1208">
        <v>13.6</v>
      </c>
      <c r="K22" s="1472">
        <v>5.3</v>
      </c>
      <c r="L22" s="1472">
        <v>5</v>
      </c>
      <c r="M22" s="1472">
        <v>-0.4</v>
      </c>
      <c r="N22" s="1207">
        <v>-0.86666666666666659</v>
      </c>
      <c r="O22" s="1472">
        <v>14.233333333333334</v>
      </c>
      <c r="P22" s="1472">
        <v>17.600000000000001</v>
      </c>
      <c r="Q22" s="1208">
        <v>3.3000000000000003</v>
      </c>
      <c r="R22" s="1472">
        <v>6.6833333333333327</v>
      </c>
      <c r="S22" s="1208">
        <v>10.450000000000001</v>
      </c>
      <c r="T22" s="1472">
        <v>8.5666666666666647</v>
      </c>
      <c r="U22" s="300"/>
      <c r="V22" s="1524">
        <f t="shared" si="0"/>
        <v>2003</v>
      </c>
      <c r="W22" s="1525">
        <f t="shared" si="1"/>
        <v>8.5666666666666647</v>
      </c>
      <c r="X22" s="1474"/>
      <c r="Y22" s="1474"/>
      <c r="Z22" s="1474"/>
      <c r="AA22" s="1474"/>
      <c r="AB22" s="1474"/>
      <c r="AC22" s="1474"/>
      <c r="AD22" s="1474"/>
      <c r="AE22" s="1474"/>
      <c r="AF22" s="1474"/>
      <c r="AG22" s="1474"/>
      <c r="AH22" s="1474"/>
      <c r="AI22" s="1474"/>
      <c r="AJ22" s="1474"/>
    </row>
    <row r="23" spans="1:36" ht="12" customHeight="1">
      <c r="A23" s="157">
        <v>2004</v>
      </c>
      <c r="B23" s="1207">
        <v>-3.7064516129032259</v>
      </c>
      <c r="C23" s="1472">
        <v>0.8</v>
      </c>
      <c r="D23" s="1208">
        <v>2.8</v>
      </c>
      <c r="E23" s="1472">
        <v>9.1</v>
      </c>
      <c r="F23" s="1472">
        <v>11.7</v>
      </c>
      <c r="G23" s="1208">
        <v>15.7</v>
      </c>
      <c r="H23" s="1472">
        <v>17.5</v>
      </c>
      <c r="I23" s="1472">
        <v>18.5</v>
      </c>
      <c r="J23" s="1208">
        <v>13.2</v>
      </c>
      <c r="K23" s="1472">
        <v>9.6</v>
      </c>
      <c r="L23" s="1472">
        <v>3.6</v>
      </c>
      <c r="M23" s="1472">
        <v>-0.4</v>
      </c>
      <c r="N23" s="1207">
        <v>-3.5483870967741936E-2</v>
      </c>
      <c r="O23" s="1472">
        <v>12.166666666666666</v>
      </c>
      <c r="P23" s="1472">
        <v>16.400000000000002</v>
      </c>
      <c r="Q23" s="1208">
        <v>4.2666666666666666</v>
      </c>
      <c r="R23" s="1472">
        <v>6.0655913978494622</v>
      </c>
      <c r="S23" s="1208">
        <v>10.333333333333334</v>
      </c>
      <c r="T23" s="1472">
        <v>8.1994623655913959</v>
      </c>
      <c r="U23" s="300"/>
      <c r="V23" s="1524">
        <f t="shared" si="0"/>
        <v>2004</v>
      </c>
      <c r="W23" s="1525">
        <f t="shared" si="1"/>
        <v>8.1994623655913959</v>
      </c>
      <c r="X23" s="1474"/>
      <c r="Y23" s="1474"/>
      <c r="Z23" s="1474"/>
      <c r="AA23" s="1474"/>
      <c r="AB23" s="1474"/>
      <c r="AC23" s="1474"/>
      <c r="AD23" s="1474"/>
      <c r="AE23" s="1474"/>
      <c r="AF23" s="1474"/>
      <c r="AG23" s="1474"/>
      <c r="AH23" s="1474"/>
      <c r="AI23" s="1474"/>
      <c r="AJ23" s="1474"/>
    </row>
    <row r="24" spans="1:36" ht="12" customHeight="1">
      <c r="A24" s="1169">
        <v>2005</v>
      </c>
      <c r="B24" s="1209">
        <v>0</v>
      </c>
      <c r="C24" s="1210">
        <v>-3.3</v>
      </c>
      <c r="D24" s="1211">
        <v>1.2</v>
      </c>
      <c r="E24" s="1210">
        <v>9.3000000000000007</v>
      </c>
      <c r="F24" s="1210">
        <v>13.3</v>
      </c>
      <c r="G24" s="1211">
        <v>16.399999999999999</v>
      </c>
      <c r="H24" s="1210">
        <v>18.3</v>
      </c>
      <c r="I24" s="1210">
        <v>16.2</v>
      </c>
      <c r="J24" s="1211">
        <v>14.4</v>
      </c>
      <c r="K24" s="1210">
        <v>9.3000000000000007</v>
      </c>
      <c r="L24" s="1210">
        <v>2.2999999999999998</v>
      </c>
      <c r="M24" s="1210">
        <v>-1</v>
      </c>
      <c r="N24" s="1209">
        <v>-0.69999999999999984</v>
      </c>
      <c r="O24" s="1210">
        <v>13</v>
      </c>
      <c r="P24" s="1210">
        <v>16.3</v>
      </c>
      <c r="Q24" s="1211">
        <v>3.5333333333333337</v>
      </c>
      <c r="R24" s="1210">
        <v>6.1499999999999995</v>
      </c>
      <c r="S24" s="1211">
        <v>9.9166666666666661</v>
      </c>
      <c r="T24" s="1210">
        <v>8.0333333333333332</v>
      </c>
      <c r="U24" s="300"/>
      <c r="V24" s="1524">
        <f t="shared" si="0"/>
        <v>2005</v>
      </c>
      <c r="W24" s="1525">
        <f t="shared" si="1"/>
        <v>8.0333333333333332</v>
      </c>
      <c r="X24" s="1474"/>
      <c r="Y24" s="1474"/>
      <c r="Z24" s="1474"/>
      <c r="AA24" s="1474"/>
      <c r="AB24" s="1474"/>
      <c r="AC24" s="1474"/>
      <c r="AD24" s="1474"/>
      <c r="AE24" s="1474"/>
      <c r="AF24" s="1474"/>
      <c r="AG24" s="1474"/>
      <c r="AH24" s="1474"/>
      <c r="AI24" s="1474"/>
      <c r="AJ24" s="1474"/>
    </row>
    <row r="25" spans="1:36">
      <c r="A25" s="1168">
        <v>2006</v>
      </c>
      <c r="B25" s="1204">
        <v>-6</v>
      </c>
      <c r="C25" s="1205">
        <v>-2.7</v>
      </c>
      <c r="D25" s="1206">
        <v>0.4</v>
      </c>
      <c r="E25" s="1205">
        <v>8.6</v>
      </c>
      <c r="F25" s="1205">
        <v>13.1</v>
      </c>
      <c r="G25" s="1206">
        <v>17.3</v>
      </c>
      <c r="H25" s="1205">
        <v>21.7</v>
      </c>
      <c r="I25" s="1205">
        <v>15.5</v>
      </c>
      <c r="J25" s="1206">
        <v>15.8</v>
      </c>
      <c r="K25" s="1205">
        <v>10.4</v>
      </c>
      <c r="L25" s="1205">
        <v>5.9</v>
      </c>
      <c r="M25" s="1205">
        <v>2.5</v>
      </c>
      <c r="N25" s="1204">
        <v>-2.7666666666666662</v>
      </c>
      <c r="O25" s="1205">
        <v>13</v>
      </c>
      <c r="P25" s="1205">
        <v>17.666666666666668</v>
      </c>
      <c r="Q25" s="1206">
        <v>6.2666666666666666</v>
      </c>
      <c r="R25" s="1205">
        <v>5.1166666666666671</v>
      </c>
      <c r="S25" s="1206">
        <v>11.966666666666667</v>
      </c>
      <c r="T25" s="1205">
        <v>8.5416666666666679</v>
      </c>
      <c r="U25" s="300"/>
      <c r="V25" s="1524">
        <f t="shared" si="0"/>
        <v>2006</v>
      </c>
      <c r="W25" s="1525">
        <f t="shared" si="1"/>
        <v>8.5416666666666679</v>
      </c>
      <c r="X25" s="1474"/>
      <c r="Y25" s="1474"/>
      <c r="Z25" s="1474"/>
      <c r="AA25" s="1474"/>
      <c r="AB25" s="1474"/>
      <c r="AC25" s="1474"/>
      <c r="AD25" s="1474"/>
      <c r="AE25" s="1474"/>
      <c r="AF25" s="1474"/>
      <c r="AG25" s="1474"/>
      <c r="AH25" s="1474"/>
      <c r="AI25" s="1474"/>
      <c r="AJ25" s="1474"/>
    </row>
    <row r="26" spans="1:36">
      <c r="A26" s="157">
        <v>2007</v>
      </c>
      <c r="B26" s="1207">
        <v>3.56</v>
      </c>
      <c r="C26" s="1472">
        <v>3.2</v>
      </c>
      <c r="D26" s="1208">
        <v>5.5</v>
      </c>
      <c r="E26" s="1472">
        <v>10.6</v>
      </c>
      <c r="F26" s="1472">
        <v>14.8</v>
      </c>
      <c r="G26" s="1208">
        <v>18.5</v>
      </c>
      <c r="H26" s="1472">
        <v>18.7</v>
      </c>
      <c r="I26" s="1472">
        <v>18.100000000000001</v>
      </c>
      <c r="J26" s="1208">
        <v>11.7</v>
      </c>
      <c r="K26" s="1472">
        <v>7.5</v>
      </c>
      <c r="L26" s="1472">
        <v>1.8</v>
      </c>
      <c r="M26" s="1472">
        <v>-0.6</v>
      </c>
      <c r="N26" s="1207">
        <v>4.0866666666666669</v>
      </c>
      <c r="O26" s="1472">
        <v>14.633333333333333</v>
      </c>
      <c r="P26" s="1472">
        <v>16.166666666666668</v>
      </c>
      <c r="Q26" s="1208">
        <v>2.9000000000000004</v>
      </c>
      <c r="R26" s="1472">
        <v>9.36</v>
      </c>
      <c r="S26" s="1208">
        <v>9.5333333333333332</v>
      </c>
      <c r="T26" s="1472">
        <v>9.4466666666666672</v>
      </c>
      <c r="U26" s="300"/>
      <c r="V26" s="1524">
        <f t="shared" si="0"/>
        <v>2007</v>
      </c>
      <c r="W26" s="1525">
        <f t="shared" si="1"/>
        <v>9.4466666666666672</v>
      </c>
      <c r="X26" s="1474"/>
      <c r="Y26" s="1474"/>
      <c r="Z26" s="1474"/>
      <c r="AA26" s="1474"/>
      <c r="AB26" s="1474"/>
      <c r="AC26" s="1474"/>
      <c r="AD26" s="1474"/>
      <c r="AE26" s="1474"/>
      <c r="AF26" s="1474"/>
      <c r="AG26" s="1474"/>
      <c r="AH26" s="1474"/>
      <c r="AI26" s="1474"/>
      <c r="AJ26" s="1474"/>
    </row>
    <row r="27" spans="1:36">
      <c r="A27" s="157">
        <v>2008</v>
      </c>
      <c r="B27" s="1207">
        <v>1.73</v>
      </c>
      <c r="C27" s="1472">
        <v>2.61</v>
      </c>
      <c r="D27" s="1208">
        <v>3.41</v>
      </c>
      <c r="E27" s="1472">
        <v>8.3000000000000007</v>
      </c>
      <c r="F27" s="1472">
        <v>13.909677419354837</v>
      </c>
      <c r="G27" s="1208">
        <v>17.753333333333334</v>
      </c>
      <c r="H27" s="1472">
        <v>18.399999999999999</v>
      </c>
      <c r="I27" s="1472">
        <v>17.899999999999999</v>
      </c>
      <c r="J27" s="1208">
        <v>12.41</v>
      </c>
      <c r="K27" s="1472">
        <v>8.6064516129032231</v>
      </c>
      <c r="L27" s="1472">
        <v>4.9000000000000004</v>
      </c>
      <c r="M27" s="1472">
        <v>1.090322580645162</v>
      </c>
      <c r="N27" s="1207">
        <v>2.5833333333333335</v>
      </c>
      <c r="O27" s="1472">
        <v>13.321003584229393</v>
      </c>
      <c r="P27" s="1472">
        <v>16.236666666666665</v>
      </c>
      <c r="Q27" s="1208">
        <v>4.865591397849462</v>
      </c>
      <c r="R27" s="1472">
        <v>7.9521684587813626</v>
      </c>
      <c r="S27" s="1208">
        <v>10.551129032258062</v>
      </c>
      <c r="T27" s="1472">
        <v>9.2516487455197147</v>
      </c>
      <c r="U27" s="300"/>
      <c r="V27" s="1524">
        <f t="shared" si="0"/>
        <v>2008</v>
      </c>
      <c r="W27" s="1525">
        <f t="shared" si="1"/>
        <v>9.2516487455197147</v>
      </c>
      <c r="X27" s="1474"/>
      <c r="Y27" s="1474"/>
      <c r="Z27" s="1474"/>
      <c r="AA27" s="1474"/>
      <c r="AB27" s="1474"/>
      <c r="AC27" s="1474"/>
      <c r="AD27" s="1474"/>
      <c r="AE27" s="1474"/>
      <c r="AF27" s="1474"/>
      <c r="AG27" s="1474"/>
      <c r="AH27" s="1474"/>
      <c r="AI27" s="1474"/>
      <c r="AJ27" s="1474"/>
    </row>
    <row r="28" spans="1:36">
      <c r="A28" s="157">
        <v>2009</v>
      </c>
      <c r="B28" s="1207">
        <v>-3.7</v>
      </c>
      <c r="C28" s="1472">
        <v>-0.6</v>
      </c>
      <c r="D28" s="1208">
        <v>3.6</v>
      </c>
      <c r="E28" s="1472">
        <v>12.3</v>
      </c>
      <c r="F28" s="1472">
        <v>13.6</v>
      </c>
      <c r="G28" s="1208">
        <v>15.3</v>
      </c>
      <c r="H28" s="1472">
        <v>18.5</v>
      </c>
      <c r="I28" s="1472">
        <v>18.8</v>
      </c>
      <c r="J28" s="1208">
        <v>15.1</v>
      </c>
      <c r="K28" s="1472">
        <v>7.6</v>
      </c>
      <c r="L28" s="1472">
        <v>5.8</v>
      </c>
      <c r="M28" s="1472">
        <v>-0.7</v>
      </c>
      <c r="N28" s="1207">
        <v>-0.23333333333333325</v>
      </c>
      <c r="O28" s="1472">
        <v>13.733333333333334</v>
      </c>
      <c r="P28" s="1472">
        <v>17.466666666666665</v>
      </c>
      <c r="Q28" s="1208">
        <v>4.2333333333333334</v>
      </c>
      <c r="R28" s="1472">
        <v>6.75</v>
      </c>
      <c r="S28" s="1208">
        <v>10.85</v>
      </c>
      <c r="T28" s="1472">
        <v>8.7999999999999989</v>
      </c>
      <c r="U28" s="300"/>
      <c r="V28" s="1524">
        <f t="shared" si="0"/>
        <v>2009</v>
      </c>
      <c r="W28" s="1525">
        <f t="shared" si="1"/>
        <v>8.7999999999999989</v>
      </c>
      <c r="X28" s="1474"/>
      <c r="Y28" s="1474"/>
      <c r="Z28" s="1474"/>
      <c r="AA28" s="1474"/>
      <c r="AB28" s="1474"/>
      <c r="AC28" s="1474"/>
      <c r="AD28" s="1474"/>
      <c r="AE28" s="1474"/>
      <c r="AF28" s="1474"/>
      <c r="AG28" s="1474"/>
      <c r="AH28" s="1474"/>
      <c r="AI28" s="1474"/>
      <c r="AJ28" s="1474"/>
    </row>
    <row r="29" spans="1:36">
      <c r="A29" s="157">
        <v>2010</v>
      </c>
      <c r="B29" s="1207">
        <v>-4.7387096774193553</v>
      </c>
      <c r="C29" s="1472">
        <v>-1.4285714285714284</v>
      </c>
      <c r="D29" s="1208">
        <v>3.148387096774194</v>
      </c>
      <c r="E29" s="1472">
        <v>8.48</v>
      </c>
      <c r="F29" s="1472">
        <v>11.9</v>
      </c>
      <c r="G29" s="1208">
        <v>17.043333333333333</v>
      </c>
      <c r="H29" s="1472">
        <v>20.364516129032253</v>
      </c>
      <c r="I29" s="1472">
        <v>17.454838709677421</v>
      </c>
      <c r="J29" s="1208">
        <v>11.713333333333333</v>
      </c>
      <c r="K29" s="1472">
        <v>6.4290322580645149</v>
      </c>
      <c r="L29" s="1472">
        <v>5.3866666666666676</v>
      </c>
      <c r="M29" s="1472">
        <v>-4.6322580645161295</v>
      </c>
      <c r="N29" s="1207">
        <v>-1.0062980030721964</v>
      </c>
      <c r="O29" s="1472">
        <v>12.474444444444444</v>
      </c>
      <c r="P29" s="1472">
        <v>16.510896057347669</v>
      </c>
      <c r="Q29" s="1208">
        <v>2.3944802867383514</v>
      </c>
      <c r="R29" s="1472">
        <v>5.734073220686124</v>
      </c>
      <c r="S29" s="1208">
        <v>9.4526881720430094</v>
      </c>
      <c r="T29" s="1472">
        <v>7.5933806963645667</v>
      </c>
      <c r="U29" s="300"/>
      <c r="V29" s="1524">
        <f t="shared" si="0"/>
        <v>2010</v>
      </c>
      <c r="W29" s="1525">
        <f t="shared" si="1"/>
        <v>7.5933806963645667</v>
      </c>
      <c r="X29" s="1474"/>
      <c r="Y29" s="1474"/>
      <c r="Z29" s="1474"/>
      <c r="AA29" s="1474"/>
      <c r="AB29" s="1474"/>
      <c r="AC29" s="1474"/>
      <c r="AD29" s="1474"/>
      <c r="AE29" s="1474"/>
      <c r="AF29" s="1474"/>
      <c r="AG29" s="1474"/>
      <c r="AH29" s="1474"/>
      <c r="AI29" s="1474"/>
      <c r="AJ29" s="1474"/>
    </row>
    <row r="30" spans="1:36">
      <c r="A30" s="157">
        <v>2011</v>
      </c>
      <c r="B30" s="1207">
        <v>-0.92580645161290309</v>
      </c>
      <c r="C30" s="1472">
        <v>-1.6928571428571426</v>
      </c>
      <c r="D30" s="1208">
        <v>4.1387096774193548</v>
      </c>
      <c r="E30" s="1472">
        <v>10.833333333333334</v>
      </c>
      <c r="F30" s="1472">
        <v>13.670967741935483</v>
      </c>
      <c r="G30" s="1208">
        <v>17.380000000000003</v>
      </c>
      <c r="H30" s="1472">
        <v>16.819354838709682</v>
      </c>
      <c r="I30" s="1472">
        <v>18.348387096774196</v>
      </c>
      <c r="J30" s="1208">
        <v>14.900000000000002</v>
      </c>
      <c r="K30" s="1472">
        <v>8.1709677419354829</v>
      </c>
      <c r="L30" s="1472">
        <v>2.6866666666666665</v>
      </c>
      <c r="M30" s="1472">
        <v>2.2193548387096778</v>
      </c>
      <c r="N30" s="1207">
        <v>0.50668202764976966</v>
      </c>
      <c r="O30" s="1472">
        <v>13.961433691756275</v>
      </c>
      <c r="P30" s="1472">
        <v>16.689247311827959</v>
      </c>
      <c r="Q30" s="1208">
        <v>4.3589964157706085</v>
      </c>
      <c r="R30" s="1472">
        <v>7.2340578597030216</v>
      </c>
      <c r="S30" s="1208">
        <v>10.524121863799285</v>
      </c>
      <c r="T30" s="1472">
        <v>8.8790898617511527</v>
      </c>
      <c r="U30" s="300"/>
      <c r="V30" s="1524">
        <f t="shared" si="0"/>
        <v>2011</v>
      </c>
      <c r="W30" s="1525">
        <f t="shared" si="1"/>
        <v>8.8790898617511527</v>
      </c>
      <c r="X30" s="1474"/>
      <c r="Y30" s="1474"/>
      <c r="Z30" s="1474"/>
      <c r="AA30" s="1474"/>
      <c r="AB30" s="1474"/>
      <c r="AC30" s="1474"/>
      <c r="AD30" s="1474"/>
      <c r="AE30" s="1474"/>
      <c r="AF30" s="1474"/>
      <c r="AG30" s="1474"/>
      <c r="AH30" s="1474"/>
      <c r="AI30" s="1474"/>
      <c r="AJ30" s="1474"/>
    </row>
    <row r="31" spans="1:36">
      <c r="A31" s="157">
        <v>2012</v>
      </c>
      <c r="B31" s="1207">
        <v>0.10645161290322548</v>
      </c>
      <c r="C31" s="1472">
        <v>-4.9448275862068956</v>
      </c>
      <c r="D31" s="1208">
        <v>5.3806451612903237</v>
      </c>
      <c r="E31" s="1472">
        <v>8.8466666666666676</v>
      </c>
      <c r="F31" s="1472">
        <v>14.854838709677423</v>
      </c>
      <c r="G31" s="1208">
        <v>17.366666666666671</v>
      </c>
      <c r="H31" s="1472">
        <v>18.758064516129028</v>
      </c>
      <c r="I31" s="1472">
        <v>18.622580645161289</v>
      </c>
      <c r="J31" s="1208">
        <v>13.669999999999998</v>
      </c>
      <c r="K31" s="1472">
        <v>7.8161290322580657</v>
      </c>
      <c r="L31" s="1472">
        <v>5.3733333333333331</v>
      </c>
      <c r="M31" s="1472">
        <v>-1.2322580645161287</v>
      </c>
      <c r="N31" s="1207">
        <v>0.18075639599555129</v>
      </c>
      <c r="O31" s="1472">
        <v>13.689390681003587</v>
      </c>
      <c r="P31" s="1472">
        <v>17.016881720430106</v>
      </c>
      <c r="Q31" s="1208">
        <v>3.98573476702509</v>
      </c>
      <c r="R31" s="1472">
        <v>6.9350735384995694</v>
      </c>
      <c r="S31" s="1208">
        <v>10.501308243727598</v>
      </c>
      <c r="T31" s="1472">
        <v>8.7181908911135846</v>
      </c>
      <c r="U31" s="300"/>
      <c r="V31" s="1524">
        <f t="shared" si="0"/>
        <v>2012</v>
      </c>
      <c r="W31" s="1525">
        <f t="shared" si="1"/>
        <v>8.7181908911135846</v>
      </c>
      <c r="X31" s="1474"/>
      <c r="Y31" s="1474"/>
      <c r="Z31" s="1474"/>
      <c r="AA31" s="1474"/>
      <c r="AB31" s="1474"/>
      <c r="AC31" s="1474"/>
      <c r="AD31" s="1474"/>
      <c r="AE31" s="1474"/>
      <c r="AF31" s="1474"/>
      <c r="AG31" s="1474"/>
      <c r="AH31" s="1474"/>
      <c r="AI31" s="1474"/>
      <c r="AJ31" s="1474"/>
    </row>
    <row r="32" spans="1:36">
      <c r="A32" s="157">
        <v>2013</v>
      </c>
      <c r="B32" s="1207">
        <v>-1.6225806451612901</v>
      </c>
      <c r="C32" s="1472">
        <v>-0.96071428571428574</v>
      </c>
      <c r="D32" s="1208">
        <v>-0.14838709677419354</v>
      </c>
      <c r="E32" s="1472">
        <v>8.5966666666666658</v>
      </c>
      <c r="F32" s="1472">
        <v>12.364516129032262</v>
      </c>
      <c r="G32" s="1208">
        <v>16.156666666666663</v>
      </c>
      <c r="H32" s="1472">
        <v>19.829032258064515</v>
      </c>
      <c r="I32" s="1472">
        <v>18.167741935483868</v>
      </c>
      <c r="J32" s="1208">
        <v>12.17</v>
      </c>
      <c r="K32" s="1472">
        <v>9.2032258064516128</v>
      </c>
      <c r="L32" s="1472">
        <v>4.3366666666666669</v>
      </c>
      <c r="M32" s="1472">
        <v>1.4096774193548389</v>
      </c>
      <c r="N32" s="1207">
        <v>-0.9105606758832564</v>
      </c>
      <c r="O32" s="1472">
        <v>12.372616487455197</v>
      </c>
      <c r="P32" s="1472">
        <v>16.722258064516129</v>
      </c>
      <c r="Q32" s="1208">
        <v>4.983189964157706</v>
      </c>
      <c r="R32" s="1472">
        <v>5.731027905785969</v>
      </c>
      <c r="S32" s="1208">
        <v>10.852724014336916</v>
      </c>
      <c r="T32" s="1472">
        <v>8.2918759600614447</v>
      </c>
      <c r="U32" s="300"/>
      <c r="V32" s="1524">
        <f t="shared" si="0"/>
        <v>2013</v>
      </c>
      <c r="W32" s="1525">
        <f t="shared" si="1"/>
        <v>8.2918759600614447</v>
      </c>
      <c r="X32" s="1474"/>
      <c r="Y32" s="1474"/>
      <c r="Z32" s="1474"/>
      <c r="AA32" s="1474"/>
      <c r="AB32" s="1474"/>
      <c r="AC32" s="1474"/>
      <c r="AD32" s="1474"/>
      <c r="AE32" s="1474"/>
      <c r="AF32" s="1474"/>
      <c r="AG32" s="1474"/>
      <c r="AH32" s="1474"/>
      <c r="AI32" s="1474"/>
      <c r="AJ32" s="1474"/>
    </row>
    <row r="33" spans="1:36">
      <c r="A33" s="157">
        <v>2014</v>
      </c>
      <c r="B33" s="1207">
        <v>0.73225806451612896</v>
      </c>
      <c r="C33" s="1472">
        <v>2.2928571428571431</v>
      </c>
      <c r="D33" s="1208">
        <v>6.4774193548387089</v>
      </c>
      <c r="E33" s="1472">
        <v>10.023333333333333</v>
      </c>
      <c r="F33" s="1472">
        <v>12.32258064516129</v>
      </c>
      <c r="G33" s="1208">
        <v>16.576666666666668</v>
      </c>
      <c r="H33" s="1472">
        <v>19.583870967741941</v>
      </c>
      <c r="I33" s="1472">
        <v>16.141935483870967</v>
      </c>
      <c r="J33" s="1208">
        <v>14.26</v>
      </c>
      <c r="K33" s="1472">
        <v>10.261290322580646</v>
      </c>
      <c r="L33" s="1472">
        <v>6.3366666666666669</v>
      </c>
      <c r="M33" s="1472">
        <v>1.9193548387096775</v>
      </c>
      <c r="N33" s="1207">
        <v>3.1675115207373268</v>
      </c>
      <c r="O33" s="1472">
        <v>12.974193548387097</v>
      </c>
      <c r="P33" s="1472">
        <v>16.66193548387097</v>
      </c>
      <c r="Q33" s="1208">
        <v>6.1724372759856623</v>
      </c>
      <c r="R33" s="1472">
        <v>8.0708525345622117</v>
      </c>
      <c r="S33" s="1208">
        <v>11.417186379928317</v>
      </c>
      <c r="T33" s="1472">
        <v>9.7440194572452654</v>
      </c>
      <c r="U33" s="300"/>
      <c r="V33" s="1524">
        <f t="shared" si="0"/>
        <v>2014</v>
      </c>
      <c r="W33" s="1525">
        <f t="shared" si="1"/>
        <v>9.7440194572452654</v>
      </c>
      <c r="X33" s="1474"/>
      <c r="Y33" s="1474"/>
      <c r="Z33" s="1474"/>
      <c r="AA33" s="1474"/>
      <c r="AB33" s="1474"/>
      <c r="AC33" s="1474"/>
      <c r="AD33" s="1474"/>
      <c r="AE33" s="1474"/>
      <c r="AF33" s="1474"/>
      <c r="AG33" s="1474"/>
      <c r="AH33" s="1474"/>
      <c r="AI33" s="1474"/>
      <c r="AJ33" s="1474"/>
    </row>
    <row r="34" spans="1:36">
      <c r="A34" s="157">
        <v>2015</v>
      </c>
      <c r="B34" s="1207">
        <v>1.2161290322580647</v>
      </c>
      <c r="C34" s="1472">
        <v>0.22142857142857128</v>
      </c>
      <c r="D34" s="1208">
        <v>4.3258064516129036</v>
      </c>
      <c r="E34" s="1472">
        <v>8.2200000000000006</v>
      </c>
      <c r="F34" s="1472">
        <v>12.838709677419352</v>
      </c>
      <c r="G34" s="1208">
        <v>16.746666666666666</v>
      </c>
      <c r="H34" s="1472">
        <v>20.916129032258063</v>
      </c>
      <c r="I34" s="1472">
        <v>21.78064516129032</v>
      </c>
      <c r="J34" s="1208">
        <v>13.526666666666667</v>
      </c>
      <c r="K34" s="1472">
        <v>8.1580645161290342</v>
      </c>
      <c r="L34" s="1472">
        <v>5.9433333333333325</v>
      </c>
      <c r="M34" s="1472">
        <v>3.5354838709677412</v>
      </c>
      <c r="N34" s="1207">
        <v>1.9211213517665131</v>
      </c>
      <c r="O34" s="1472">
        <v>12.601792114695337</v>
      </c>
      <c r="P34" s="1472">
        <v>18.741146953405018</v>
      </c>
      <c r="Q34" s="1208">
        <v>5.8789605734767028</v>
      </c>
      <c r="R34" s="1472">
        <v>7.2614567332309266</v>
      </c>
      <c r="S34" s="1208">
        <v>12.310053763440857</v>
      </c>
      <c r="T34" s="1472">
        <v>9.7857552483358941</v>
      </c>
      <c r="U34" s="300"/>
      <c r="V34" s="1524">
        <f t="shared" si="0"/>
        <v>2015</v>
      </c>
      <c r="W34" s="1525">
        <f t="shared" si="1"/>
        <v>9.7857552483358941</v>
      </c>
      <c r="X34" s="1474"/>
      <c r="Y34" s="1474"/>
      <c r="Z34" s="1474"/>
      <c r="AA34" s="1474"/>
      <c r="AB34" s="1474"/>
      <c r="AC34" s="1474"/>
      <c r="AD34" s="1474"/>
      <c r="AE34" s="1474"/>
      <c r="AF34" s="1474"/>
      <c r="AG34" s="1474"/>
      <c r="AH34" s="1474"/>
      <c r="AI34" s="1474"/>
      <c r="AJ34" s="1474"/>
    </row>
    <row r="35" spans="1:36">
      <c r="A35" s="1168">
        <v>2016</v>
      </c>
      <c r="B35" s="1204">
        <v>-1.1806451612903228</v>
      </c>
      <c r="C35" s="1205">
        <v>3.5607142857142859</v>
      </c>
      <c r="D35" s="1206">
        <v>3.7806451612903227</v>
      </c>
      <c r="E35" s="1205">
        <v>8.086666666666666</v>
      </c>
      <c r="F35" s="1205">
        <v>13.622580645161289</v>
      </c>
      <c r="G35" s="1206">
        <v>17.560000000000002</v>
      </c>
      <c r="H35" s="1205">
        <v>18.864516129032257</v>
      </c>
      <c r="I35" s="1205">
        <v>17.267741935483869</v>
      </c>
      <c r="J35" s="1206">
        <v>16.003333333333334</v>
      </c>
      <c r="K35" s="1205">
        <v>7.6451612903225818</v>
      </c>
      <c r="L35" s="1205">
        <v>2.8433333333333333</v>
      </c>
      <c r="M35" s="1205">
        <v>-0.38709677419354827</v>
      </c>
      <c r="N35" s="1204">
        <v>2.0535714285714288</v>
      </c>
      <c r="O35" s="1205">
        <v>13.089749103942651</v>
      </c>
      <c r="P35" s="1205">
        <v>17.378530465949819</v>
      </c>
      <c r="Q35" s="1206">
        <v>3.367132616487456</v>
      </c>
      <c r="R35" s="1205">
        <v>7.5716602662570409</v>
      </c>
      <c r="S35" s="1206">
        <v>10.372831541218636</v>
      </c>
      <c r="T35" s="1205">
        <v>8.9722459037378375</v>
      </c>
      <c r="U35" s="300"/>
      <c r="V35" s="1524">
        <f t="shared" si="0"/>
        <v>2016</v>
      </c>
      <c r="W35" s="1525">
        <f t="shared" si="1"/>
        <v>8.9722459037378375</v>
      </c>
      <c r="X35" s="1474"/>
      <c r="Y35" s="1474"/>
      <c r="Z35" s="1474"/>
      <c r="AA35" s="1474"/>
      <c r="AB35" s="1474"/>
      <c r="AC35" s="1474"/>
      <c r="AD35" s="1474"/>
      <c r="AE35" s="1474"/>
      <c r="AF35" s="1474"/>
      <c r="AG35" s="1474"/>
      <c r="AH35" s="1474"/>
      <c r="AI35" s="1474"/>
      <c r="AJ35" s="1474"/>
    </row>
    <row r="36" spans="1:36">
      <c r="A36" s="157">
        <v>2017</v>
      </c>
      <c r="B36" s="1207">
        <v>-5.5709677419354851</v>
      </c>
      <c r="C36" s="1472">
        <v>1.1749999999999996</v>
      </c>
      <c r="D36" s="1208">
        <v>6.1225806451612916</v>
      </c>
      <c r="E36" s="1472">
        <v>7.1266666666666669</v>
      </c>
      <c r="F36" s="1472">
        <v>14.054838709677419</v>
      </c>
      <c r="G36" s="1208">
        <v>18.436666666666667</v>
      </c>
      <c r="H36" s="1472">
        <v>18.767741935483873</v>
      </c>
      <c r="I36" s="1472">
        <v>19.025806451612901</v>
      </c>
      <c r="J36" s="1208">
        <v>12.04</v>
      </c>
      <c r="K36" s="1472">
        <v>9.7129032258064498</v>
      </c>
      <c r="L36" s="1472">
        <v>3.8933333333333322</v>
      </c>
      <c r="M36" s="1472">
        <v>1.0096774193548386</v>
      </c>
      <c r="N36" s="1207">
        <v>0.57553763440860217</v>
      </c>
      <c r="O36" s="1472">
        <v>13.206057347670251</v>
      </c>
      <c r="P36" s="1472">
        <v>16.611182795698927</v>
      </c>
      <c r="Q36" s="1208">
        <v>4.871971326164874</v>
      </c>
      <c r="R36" s="1472">
        <v>6.8907974910394261</v>
      </c>
      <c r="S36" s="1208">
        <v>10.741577060931901</v>
      </c>
      <c r="T36" s="1472">
        <v>8.8161872759856621</v>
      </c>
      <c r="U36" s="300"/>
      <c r="V36" s="1524">
        <f t="shared" si="0"/>
        <v>2017</v>
      </c>
      <c r="W36" s="1525">
        <f t="shared" si="1"/>
        <v>8.8161872759856621</v>
      </c>
      <c r="X36" s="1474"/>
      <c r="Y36" s="1474"/>
      <c r="Z36" s="1474"/>
      <c r="AA36" s="1474"/>
      <c r="AB36" s="1474"/>
      <c r="AC36" s="1474"/>
      <c r="AD36" s="1474"/>
      <c r="AE36" s="1474"/>
      <c r="AF36" s="1474"/>
      <c r="AG36" s="1474"/>
      <c r="AH36" s="1474"/>
      <c r="AI36" s="1474"/>
      <c r="AJ36" s="1474"/>
    </row>
    <row r="37" spans="1:36">
      <c r="A37" s="157">
        <v>2018</v>
      </c>
      <c r="B37" s="1207">
        <v>2.0096774193548383</v>
      </c>
      <c r="C37" s="1472">
        <v>-3.2785714285714285</v>
      </c>
      <c r="D37" s="1208">
        <v>1.0000000000000002</v>
      </c>
      <c r="E37" s="1472">
        <v>12.98</v>
      </c>
      <c r="F37" s="1472">
        <v>16.461290322580645</v>
      </c>
      <c r="G37" s="1208">
        <v>17.746666666666666</v>
      </c>
      <c r="H37" s="1472">
        <v>19.954838709677414</v>
      </c>
      <c r="I37" s="1472">
        <v>20.912903225806453</v>
      </c>
      <c r="J37" s="1208">
        <v>14.723333333333334</v>
      </c>
      <c r="K37" s="1472">
        <v>10.145161290322582</v>
      </c>
      <c r="L37" s="1472">
        <v>4.4300000000000006</v>
      </c>
      <c r="M37" s="1472">
        <v>1.4161290322580646</v>
      </c>
      <c r="N37" s="1207">
        <v>-8.9631336405529963E-2</v>
      </c>
      <c r="O37" s="1472">
        <v>15.72931899641577</v>
      </c>
      <c r="P37" s="1472">
        <v>18.530358422939067</v>
      </c>
      <c r="Q37" s="1208">
        <v>5.3304301075268823</v>
      </c>
      <c r="R37" s="1472">
        <v>7.8198438300051194</v>
      </c>
      <c r="S37" s="1208">
        <v>11.930394265232977</v>
      </c>
      <c r="T37" s="1472">
        <v>9.8751190476190462</v>
      </c>
      <c r="U37" s="300"/>
      <c r="V37" s="1524">
        <f t="shared" si="0"/>
        <v>2018</v>
      </c>
      <c r="W37" s="1525">
        <f t="shared" si="1"/>
        <v>9.8751190476190462</v>
      </c>
      <c r="X37" s="1474"/>
      <c r="Y37" s="1474"/>
      <c r="Z37" s="1474"/>
      <c r="AA37" s="1474"/>
      <c r="AB37" s="1474"/>
      <c r="AC37" s="1474"/>
      <c r="AD37" s="1474"/>
      <c r="AE37" s="1474"/>
      <c r="AF37" s="1474"/>
      <c r="AG37" s="1474"/>
      <c r="AH37" s="1474"/>
      <c r="AI37" s="1474"/>
      <c r="AJ37" s="1474"/>
    </row>
    <row r="38" spans="1:36">
      <c r="A38" s="157">
        <v>2019</v>
      </c>
      <c r="B38" s="1207">
        <v>-1.5193548387096771</v>
      </c>
      <c r="C38" s="1472">
        <v>1.8321428571428571</v>
      </c>
      <c r="D38" s="1208">
        <v>5.8225806451612891</v>
      </c>
      <c r="E38" s="1472">
        <v>9.6566666666666681</v>
      </c>
      <c r="F38" s="1472">
        <v>10.93225806451613</v>
      </c>
      <c r="G38" s="1208">
        <v>20.983333333333334</v>
      </c>
      <c r="H38" s="1472">
        <v>19.090322580645161</v>
      </c>
      <c r="I38" s="1472">
        <v>19.183870967741935</v>
      </c>
      <c r="J38" s="1208">
        <v>13.526666666666667</v>
      </c>
      <c r="K38" s="1472">
        <v>9.6258064516129043</v>
      </c>
      <c r="L38" s="1472">
        <v>5.8366666666666669</v>
      </c>
      <c r="M38" s="1472">
        <v>2.0612903225806449</v>
      </c>
      <c r="N38" s="1207">
        <v>2.0451228878648231</v>
      </c>
      <c r="O38" s="1472">
        <v>13.857419354838711</v>
      </c>
      <c r="P38" s="1472">
        <v>17.266953405017919</v>
      </c>
      <c r="Q38" s="1208">
        <v>5.8412544802867394</v>
      </c>
      <c r="R38" s="1472">
        <v>7.9512711213517662</v>
      </c>
      <c r="S38" s="1208">
        <v>11.554103942652331</v>
      </c>
      <c r="T38" s="1472">
        <v>9.7526875320020494</v>
      </c>
      <c r="U38" s="300"/>
      <c r="V38" s="1524">
        <f t="shared" si="0"/>
        <v>2019</v>
      </c>
      <c r="W38" s="1525">
        <f t="shared" si="1"/>
        <v>9.7526875320020494</v>
      </c>
      <c r="X38" s="1474"/>
      <c r="Y38" s="1474"/>
      <c r="Z38" s="1474"/>
      <c r="AA38" s="1474"/>
      <c r="AB38" s="1474"/>
      <c r="AC38" s="1474"/>
      <c r="AD38" s="1474"/>
      <c r="AE38" s="1474"/>
      <c r="AF38" s="1474"/>
      <c r="AG38" s="1474"/>
      <c r="AH38" s="1474"/>
      <c r="AI38" s="1474"/>
      <c r="AJ38" s="1474"/>
    </row>
    <row r="39" spans="1:36">
      <c r="A39" s="157">
        <v>2020</v>
      </c>
      <c r="B39" s="1207">
        <v>0.39032258064516134</v>
      </c>
      <c r="C39" s="1472">
        <v>3.9928571428571429</v>
      </c>
      <c r="D39" s="1208">
        <v>4.1483870967741927</v>
      </c>
      <c r="E39" s="1472">
        <v>9.4466666666666654</v>
      </c>
      <c r="F39" s="1472">
        <v>11.2</v>
      </c>
      <c r="G39" s="1208">
        <v>16.643333333333331</v>
      </c>
      <c r="H39" s="1472">
        <v>17.977419354838709</v>
      </c>
      <c r="I39" s="1472">
        <v>19.048387096774192</v>
      </c>
      <c r="J39" s="1208">
        <v>14.163333333333334</v>
      </c>
      <c r="K39" s="1472">
        <v>9.1709677419354847</v>
      </c>
      <c r="L39" s="1472">
        <v>3.9799999999999995</v>
      </c>
      <c r="M39" s="1472">
        <v>1.9064516129032256</v>
      </c>
      <c r="N39" s="1207">
        <v>2.8438556067588325</v>
      </c>
      <c r="O39" s="1472">
        <v>12.429999999999998</v>
      </c>
      <c r="P39" s="1472">
        <v>17.06304659498208</v>
      </c>
      <c r="Q39" s="1208">
        <v>5.0191397849462369</v>
      </c>
      <c r="R39" s="1472">
        <v>7.6369278033794146</v>
      </c>
      <c r="S39" s="1208">
        <v>11.041093189964158</v>
      </c>
      <c r="T39" s="1472">
        <v>9.3390104966717846</v>
      </c>
      <c r="U39" s="300"/>
      <c r="V39" s="1524">
        <f t="shared" si="0"/>
        <v>2020</v>
      </c>
      <c r="W39" s="1525">
        <f t="shared" si="1"/>
        <v>9.3390104966717846</v>
      </c>
      <c r="X39" s="1474"/>
      <c r="Y39" s="1474"/>
      <c r="Z39" s="1474"/>
      <c r="AA39" s="1474"/>
      <c r="AB39" s="1474"/>
      <c r="AC39" s="1474"/>
      <c r="AD39" s="1474"/>
      <c r="AE39" s="1474"/>
      <c r="AF39" s="1474"/>
      <c r="AG39" s="1474"/>
      <c r="AH39" s="1474"/>
      <c r="AI39" s="1474"/>
      <c r="AJ39" s="1474"/>
    </row>
    <row r="40" spans="1:36">
      <c r="A40" s="157">
        <v>2021</v>
      </c>
      <c r="B40" s="1207">
        <v>-0.91290322580645156</v>
      </c>
      <c r="C40" s="1472">
        <v>-0.7250000000000002</v>
      </c>
      <c r="D40" s="1208">
        <v>2.8290322580645157</v>
      </c>
      <c r="E40" s="1472">
        <v>5.6766666666666667</v>
      </c>
      <c r="F40" s="1472">
        <v>10.835483870967742</v>
      </c>
      <c r="G40" s="1208">
        <v>19.076666666666668</v>
      </c>
      <c r="H40" s="1472">
        <v>19.022580645161288</v>
      </c>
      <c r="I40" s="1472">
        <v>16.287096774193547</v>
      </c>
      <c r="J40" s="1208">
        <v>14.373333333333333</v>
      </c>
      <c r="K40" s="1472">
        <v>8.17741935483871</v>
      </c>
      <c r="L40" s="1472">
        <v>3.8100000000000005</v>
      </c>
      <c r="M40" s="1472">
        <v>0.58387096774193536</v>
      </c>
      <c r="N40" s="1207">
        <v>0.39704301075268794</v>
      </c>
      <c r="O40" s="1472">
        <v>11.86293906810036</v>
      </c>
      <c r="P40" s="1472">
        <v>16.56100358422939</v>
      </c>
      <c r="Q40" s="1208">
        <v>4.1904301075268817</v>
      </c>
      <c r="R40" s="1472">
        <v>6.1299910394265238</v>
      </c>
      <c r="S40" s="1208">
        <v>10.375716845878136</v>
      </c>
      <c r="T40" s="1472">
        <v>8.2528539426523277</v>
      </c>
      <c r="U40" s="300"/>
      <c r="V40" s="1524">
        <f t="shared" si="0"/>
        <v>2021</v>
      </c>
      <c r="W40" s="1525">
        <f t="shared" si="1"/>
        <v>8.2528539426523277</v>
      </c>
      <c r="X40" s="1474"/>
      <c r="Y40" s="1474"/>
      <c r="Z40" s="1474"/>
      <c r="AA40" s="1474"/>
      <c r="AB40" s="1474"/>
      <c r="AC40" s="1474"/>
      <c r="AD40" s="1474"/>
      <c r="AE40" s="1474"/>
      <c r="AF40" s="1474"/>
      <c r="AG40" s="1474"/>
      <c r="AH40" s="1474"/>
      <c r="AI40" s="1474"/>
      <c r="AJ40" s="1474"/>
    </row>
    <row r="41" spans="1:36">
      <c r="A41" s="157">
        <v>2022</v>
      </c>
      <c r="B41" s="1207">
        <v>0.78709677419354818</v>
      </c>
      <c r="C41" s="1472">
        <v>3.0892857142857144</v>
      </c>
      <c r="D41" s="1208">
        <v>3.3161290322580643</v>
      </c>
      <c r="E41" s="1472">
        <v>6.6166666666666663</v>
      </c>
      <c r="F41" s="1472">
        <v>14.500000000000002</v>
      </c>
      <c r="G41" s="1208">
        <v>18.956666666666667</v>
      </c>
      <c r="H41" s="1472">
        <v>18.874193548387094</v>
      </c>
      <c r="I41" s="1472">
        <v>19.361290322580643</v>
      </c>
      <c r="J41" s="1208">
        <v>12.16</v>
      </c>
      <c r="K41" s="1472">
        <v>10.777419354838711</v>
      </c>
      <c r="L41" s="1472">
        <v>4.2466666666666661</v>
      </c>
      <c r="M41" s="1472">
        <v>0.43548387096774194</v>
      </c>
      <c r="N41" s="1207">
        <v>2.3975038402457756</v>
      </c>
      <c r="O41" s="1472">
        <v>13.357777777777779</v>
      </c>
      <c r="P41" s="1472">
        <v>16.798494623655913</v>
      </c>
      <c r="Q41" s="1208">
        <v>5.1531899641577068</v>
      </c>
      <c r="R41" s="1472">
        <v>7.8776408090117771</v>
      </c>
      <c r="S41" s="1208">
        <v>10.97584229390681</v>
      </c>
      <c r="T41" s="1472">
        <v>9.426741551459294</v>
      </c>
      <c r="U41" s="300"/>
      <c r="V41" s="1524">
        <f t="shared" si="0"/>
        <v>2022</v>
      </c>
      <c r="W41" s="1525">
        <f t="shared" si="1"/>
        <v>9.426741551459294</v>
      </c>
      <c r="X41" s="1474"/>
      <c r="Y41" s="1474"/>
      <c r="Z41" s="1474"/>
      <c r="AA41" s="1474"/>
      <c r="AB41" s="1474"/>
      <c r="AC41" s="1474"/>
      <c r="AD41" s="1474"/>
      <c r="AE41" s="1474"/>
      <c r="AF41" s="1474"/>
      <c r="AG41" s="1474"/>
      <c r="AH41" s="1474"/>
      <c r="AI41" s="1474"/>
      <c r="AJ41" s="1474"/>
    </row>
    <row r="42" spans="1:36">
      <c r="A42" s="157">
        <v>2023</v>
      </c>
      <c r="B42" s="1207">
        <v>2.1903225806451618</v>
      </c>
      <c r="C42" s="1472">
        <v>1.375</v>
      </c>
      <c r="D42" s="1208">
        <v>4.8774193548387101</v>
      </c>
      <c r="E42" s="1472">
        <v>6.6799999999999988</v>
      </c>
      <c r="F42" s="1472">
        <v>12.812903225806451</v>
      </c>
      <c r="G42" s="1208">
        <v>17.459999999999994</v>
      </c>
      <c r="H42" s="1472">
        <v>19.896774193548385</v>
      </c>
      <c r="I42" s="1472">
        <v>18.838709677419359</v>
      </c>
      <c r="J42" s="1208">
        <v>16.65666666666667</v>
      </c>
      <c r="K42" s="1472">
        <v>11.261290322580644</v>
      </c>
      <c r="L42" s="1472">
        <v>4.2833333333333323</v>
      </c>
      <c r="M42" s="1472">
        <v>2.2387096774193549</v>
      </c>
      <c r="N42" s="1207">
        <v>2.8142473118279572</v>
      </c>
      <c r="O42" s="1472">
        <v>12.317634408602148</v>
      </c>
      <c r="P42" s="1472">
        <v>18.464050179211469</v>
      </c>
      <c r="Q42" s="1208">
        <v>5.9277777777777771</v>
      </c>
      <c r="R42" s="1472">
        <v>7.5659408602150533</v>
      </c>
      <c r="S42" s="1208">
        <v>12.195913978494623</v>
      </c>
      <c r="T42" s="1472">
        <v>9.8809274193548386</v>
      </c>
      <c r="U42" s="300"/>
      <c r="V42" s="1524">
        <f t="shared" si="0"/>
        <v>2023</v>
      </c>
      <c r="W42" s="1525">
        <f t="shared" si="1"/>
        <v>9.8809274193548386</v>
      </c>
      <c r="X42" s="1474"/>
      <c r="Y42" s="1474"/>
      <c r="Z42" s="1474"/>
      <c r="AA42" s="1474"/>
      <c r="AB42" s="1474"/>
      <c r="AC42" s="1474"/>
      <c r="AD42" s="1474"/>
      <c r="AE42" s="1474"/>
      <c r="AF42" s="1474"/>
      <c r="AG42" s="1474"/>
      <c r="AH42" s="1474"/>
      <c r="AI42" s="1474"/>
      <c r="AJ42" s="1474"/>
    </row>
    <row r="43" spans="1:36">
      <c r="A43" s="157">
        <v>2024</v>
      </c>
      <c r="B43" s="1207">
        <v>-0.33870967741935487</v>
      </c>
      <c r="C43" s="1472">
        <v>5.8928571428571415</v>
      </c>
      <c r="D43" s="1208">
        <v>7.2451612903225797</v>
      </c>
      <c r="E43" s="1472">
        <v>10.256666666666664</v>
      </c>
      <c r="F43" s="1472">
        <v>14.761290322580647</v>
      </c>
      <c r="G43" s="1208">
        <v>18.109999999999996</v>
      </c>
      <c r="H43" s="1472">
        <v>20.032258064516132</v>
      </c>
      <c r="I43" s="1472">
        <v>20.416129032258063</v>
      </c>
      <c r="J43" s="1208">
        <v>15.229999999999999</v>
      </c>
      <c r="K43" s="1472">
        <v>9.9064516129032238</v>
      </c>
      <c r="L43" s="1472">
        <v>2.9600000000000004</v>
      </c>
      <c r="M43" s="1472">
        <v>1.0193548387096774</v>
      </c>
      <c r="N43" s="1207">
        <v>4.2664362519201218</v>
      </c>
      <c r="O43" s="1472">
        <v>14.375985663082437</v>
      </c>
      <c r="P43" s="1472">
        <v>18.559462365591397</v>
      </c>
      <c r="Q43" s="1208">
        <v>4.6286021505376338</v>
      </c>
      <c r="R43" s="1472">
        <v>9.3212109575012789</v>
      </c>
      <c r="S43" s="1208">
        <v>11.594032258064514</v>
      </c>
      <c r="T43" s="1472">
        <v>10.457621607782896</v>
      </c>
      <c r="U43" s="300"/>
      <c r="V43" s="1524">
        <f t="shared" si="0"/>
        <v>2024</v>
      </c>
      <c r="W43" s="1525">
        <f t="shared" si="1"/>
        <v>10.457621607782896</v>
      </c>
      <c r="X43" s="1474"/>
      <c r="Y43" s="1474"/>
      <c r="Z43" s="1474"/>
      <c r="AA43" s="1474"/>
      <c r="AB43" s="1474"/>
      <c r="AC43" s="1474"/>
      <c r="AD43" s="1474"/>
      <c r="AE43" s="1474"/>
      <c r="AF43" s="1474"/>
      <c r="AG43" s="1474"/>
      <c r="AH43" s="1474"/>
      <c r="AI43" s="1474"/>
      <c r="AJ43" s="1474"/>
    </row>
    <row r="44" spans="1:36">
      <c r="A44" s="1169">
        <v>2025</v>
      </c>
      <c r="B44" s="1209">
        <v>0.45806774193548383</v>
      </c>
      <c r="C44" s="1210">
        <v>-0.79639285714285712</v>
      </c>
      <c r="D44" s="1211">
        <v>5.258064516129032</v>
      </c>
      <c r="E44" s="1210">
        <v>10.493333333333334</v>
      </c>
      <c r="F44" s="1210">
        <v>11.441935483870969</v>
      </c>
      <c r="G44" s="1211">
        <v>18.329999999999998</v>
      </c>
      <c r="H44" s="1210">
        <v>18.161290322580648</v>
      </c>
      <c r="I44" s="1210">
        <v>17.899999999999999</v>
      </c>
      <c r="J44" s="1211">
        <v>14.100000000000001</v>
      </c>
      <c r="K44" s="1210">
        <v>8.1129032258064484</v>
      </c>
      <c r="L44" s="1210">
        <v>2.8166666666666669</v>
      </c>
      <c r="M44" s="1210">
        <v>1.2032258064516128</v>
      </c>
      <c r="N44" s="1209">
        <v>1.6399131336405528</v>
      </c>
      <c r="O44" s="1210">
        <v>13.421756272401433</v>
      </c>
      <c r="P44" s="1210">
        <v>16.720430107526884</v>
      </c>
      <c r="Q44" s="1211">
        <v>4.0442652329749089</v>
      </c>
      <c r="R44" s="1210">
        <v>7.530834703020993</v>
      </c>
      <c r="S44" s="1211">
        <v>10.382347670250896</v>
      </c>
      <c r="T44" s="1210">
        <v>8.9565911866359453</v>
      </c>
      <c r="U44" s="300"/>
      <c r="V44" s="1524">
        <f t="shared" si="0"/>
        <v>2025</v>
      </c>
      <c r="W44" s="1525">
        <f t="shared" si="1"/>
        <v>8.9565911866359453</v>
      </c>
      <c r="X44" s="1474"/>
      <c r="Y44" s="1474"/>
      <c r="Z44" s="1474"/>
      <c r="AA44" s="1474"/>
      <c r="AB44" s="1474"/>
      <c r="AC44" s="1474"/>
      <c r="AD44" s="1474"/>
      <c r="AE44" s="1474"/>
      <c r="AF44" s="1474"/>
      <c r="AG44" s="1474"/>
      <c r="AH44" s="1474"/>
      <c r="AI44" s="1474"/>
      <c r="AJ44" s="1474"/>
    </row>
    <row r="45" spans="1:36" ht="9.9499999999999993" customHeight="1">
      <c r="A45" s="1473"/>
      <c r="B45" s="1473"/>
      <c r="C45" s="1473"/>
      <c r="D45" s="1473"/>
      <c r="E45" s="1473"/>
      <c r="F45" s="1473"/>
      <c r="G45" s="1473"/>
      <c r="H45" s="1473"/>
      <c r="I45" s="1473"/>
      <c r="J45" s="1473"/>
      <c r="K45" s="1473"/>
      <c r="L45" s="1473"/>
      <c r="M45" s="1473"/>
      <c r="N45" s="1473"/>
      <c r="O45" s="1473"/>
      <c r="P45" s="1473"/>
      <c r="Q45" s="1473"/>
      <c r="R45" s="1473"/>
      <c r="S45" s="1473"/>
      <c r="T45" s="1473"/>
    </row>
    <row r="46" spans="1:36" ht="15" customHeight="1">
      <c r="A46" s="1858" t="s">
        <v>494</v>
      </c>
      <c r="B46" s="1858"/>
      <c r="C46" s="1858"/>
      <c r="D46" s="1858"/>
      <c r="E46" s="1858"/>
      <c r="F46" s="1858"/>
      <c r="G46" s="1858"/>
      <c r="H46" s="1858"/>
      <c r="I46" s="1858"/>
      <c r="J46" s="1858"/>
      <c r="K46" s="1858"/>
      <c r="L46" s="1858"/>
      <c r="M46" s="1858"/>
      <c r="N46" s="1858"/>
      <c r="O46" s="1858"/>
      <c r="P46" s="1858"/>
      <c r="Q46" s="1858"/>
      <c r="R46" s="1858"/>
      <c r="S46" s="1858"/>
      <c r="T46" s="1858"/>
    </row>
    <row r="47" spans="1:36">
      <c r="A47" s="1473"/>
      <c r="B47" s="1473"/>
      <c r="C47" s="1473"/>
      <c r="D47" s="1473"/>
      <c r="E47" s="1473"/>
      <c r="F47" s="1473"/>
      <c r="G47" s="1473"/>
      <c r="H47" s="1473"/>
      <c r="I47" s="1473"/>
      <c r="J47" s="1473"/>
      <c r="K47" s="1473"/>
      <c r="L47" s="1473"/>
      <c r="M47" s="1473"/>
      <c r="N47" s="1473"/>
      <c r="O47" s="1473"/>
      <c r="P47" s="1473"/>
      <c r="Q47" s="1473"/>
      <c r="R47" s="1473"/>
      <c r="S47" s="1473"/>
      <c r="T47" s="1473"/>
    </row>
    <row r="48" spans="1:36">
      <c r="A48" s="1473"/>
      <c r="B48" s="1473"/>
      <c r="C48" s="1473"/>
      <c r="D48" s="1473"/>
      <c r="E48" s="1473"/>
      <c r="F48" s="1473"/>
      <c r="G48" s="1473"/>
      <c r="H48" s="1473"/>
      <c r="I48" s="1473"/>
      <c r="J48" s="1473"/>
      <c r="K48" s="1473"/>
      <c r="L48" s="1473"/>
      <c r="M48" s="1473"/>
      <c r="N48" s="1473"/>
      <c r="O48" s="1473"/>
      <c r="P48" s="1473"/>
      <c r="Q48" s="1473"/>
      <c r="R48" s="1473"/>
      <c r="S48" s="1473"/>
      <c r="T48" s="1473"/>
    </row>
    <row r="49" spans="1:20">
      <c r="A49" s="1473"/>
      <c r="B49" s="1473"/>
      <c r="C49" s="1473"/>
      <c r="D49" s="1473"/>
      <c r="E49" s="1473"/>
      <c r="F49" s="1473"/>
      <c r="G49" s="1473"/>
      <c r="H49" s="1473"/>
      <c r="I49" s="1473"/>
      <c r="J49" s="1473"/>
      <c r="K49" s="1473"/>
      <c r="L49" s="1473"/>
      <c r="M49" s="1473"/>
      <c r="N49" s="1473"/>
      <c r="O49" s="1473"/>
      <c r="P49" s="1473"/>
      <c r="Q49" s="1473"/>
      <c r="R49" s="1473"/>
      <c r="S49" s="1473"/>
      <c r="T49" s="1473"/>
    </row>
    <row r="50" spans="1:20">
      <c r="A50" s="1473"/>
      <c r="B50" s="1473"/>
      <c r="C50" s="1473"/>
      <c r="D50" s="1473"/>
      <c r="E50" s="1473"/>
      <c r="F50" s="1473"/>
      <c r="G50" s="1473"/>
      <c r="H50" s="1473"/>
      <c r="I50" s="1473"/>
      <c r="J50" s="1473"/>
      <c r="K50" s="1473"/>
      <c r="L50" s="1473"/>
      <c r="M50" s="1473"/>
      <c r="N50" s="1473"/>
      <c r="O50" s="1473"/>
      <c r="P50" s="1473"/>
      <c r="Q50" s="1473"/>
      <c r="R50" s="1473"/>
      <c r="S50" s="1473"/>
      <c r="T50" s="1473"/>
    </row>
    <row r="51" spans="1:20">
      <c r="A51" s="1473"/>
      <c r="B51" s="1473"/>
      <c r="C51" s="1473"/>
      <c r="D51" s="1473"/>
      <c r="E51" s="1473"/>
      <c r="F51" s="1473"/>
      <c r="G51" s="1473"/>
      <c r="H51" s="1473"/>
      <c r="I51" s="1473"/>
      <c r="J51" s="1473"/>
      <c r="K51" s="1473"/>
      <c r="L51" s="1473"/>
      <c r="M51" s="1473"/>
      <c r="N51" s="1473"/>
      <c r="O51" s="1473"/>
      <c r="P51" s="1473"/>
      <c r="Q51" s="1473"/>
      <c r="R51" s="1473"/>
      <c r="S51" s="1473"/>
      <c r="T51" s="1473"/>
    </row>
    <row r="52" spans="1:20">
      <c r="A52" s="1473"/>
      <c r="B52" s="1473"/>
      <c r="C52" s="1473"/>
      <c r="D52" s="1473"/>
      <c r="E52" s="1473"/>
      <c r="F52" s="1473"/>
      <c r="G52" s="1473"/>
      <c r="H52" s="1473"/>
      <c r="I52" s="1473"/>
      <c r="J52" s="1473"/>
      <c r="K52" s="1473"/>
      <c r="L52" s="1473"/>
      <c r="M52" s="1473"/>
      <c r="N52" s="1473"/>
      <c r="O52" s="1473"/>
      <c r="P52" s="1473"/>
      <c r="Q52" s="1473"/>
      <c r="R52" s="1473"/>
      <c r="S52" s="1473"/>
      <c r="T52" s="1473"/>
    </row>
    <row r="53" spans="1:20">
      <c r="A53" s="1473"/>
      <c r="B53" s="1473"/>
      <c r="C53" s="1473"/>
      <c r="D53" s="1473"/>
      <c r="E53" s="1473"/>
      <c r="F53" s="1473"/>
      <c r="G53" s="1473"/>
      <c r="H53" s="1473"/>
      <c r="I53" s="1473"/>
      <c r="J53" s="1473"/>
      <c r="K53" s="1473"/>
      <c r="L53" s="1473"/>
      <c r="M53" s="1473"/>
      <c r="N53" s="1473"/>
      <c r="O53" s="1473"/>
      <c r="P53" s="1473"/>
      <c r="Q53" s="1473"/>
      <c r="R53" s="1473"/>
      <c r="S53" s="1473"/>
      <c r="T53" s="1473"/>
    </row>
    <row r="54" spans="1:20">
      <c r="A54" s="1473"/>
      <c r="B54" s="1473"/>
      <c r="C54" s="1473"/>
      <c r="D54" s="1473"/>
      <c r="E54" s="1473"/>
      <c r="F54" s="1473"/>
      <c r="G54" s="1473"/>
      <c r="H54" s="1473"/>
      <c r="I54" s="1473"/>
      <c r="J54" s="1473"/>
      <c r="K54" s="1473"/>
      <c r="L54" s="1473"/>
      <c r="M54" s="1473"/>
      <c r="N54" s="1473"/>
      <c r="O54" s="1473"/>
      <c r="P54" s="1473"/>
      <c r="Q54" s="1473"/>
      <c r="R54" s="1473"/>
      <c r="S54" s="1473"/>
      <c r="T54" s="1473"/>
    </row>
    <row r="55" spans="1:20">
      <c r="A55" s="1473"/>
      <c r="B55" s="1473"/>
      <c r="C55" s="1473"/>
      <c r="D55" s="1473"/>
      <c r="E55" s="1473"/>
      <c r="F55" s="1473"/>
      <c r="G55" s="1473"/>
      <c r="H55" s="1473"/>
      <c r="I55" s="1473"/>
      <c r="J55" s="1473"/>
      <c r="K55" s="1473"/>
      <c r="L55" s="1473"/>
      <c r="M55" s="1473"/>
      <c r="N55" s="1473"/>
      <c r="O55" s="1473"/>
      <c r="P55" s="1473"/>
      <c r="Q55" s="1473"/>
      <c r="R55" s="1473"/>
      <c r="S55" s="1473"/>
      <c r="T55" s="1473"/>
    </row>
    <row r="56" spans="1:20">
      <c r="A56" s="1473"/>
      <c r="B56" s="1473"/>
      <c r="C56" s="1473"/>
      <c r="D56" s="1473"/>
      <c r="E56" s="1473"/>
      <c r="F56" s="1473"/>
      <c r="G56" s="1473"/>
      <c r="H56" s="1473"/>
      <c r="I56" s="1473"/>
      <c r="J56" s="1473"/>
      <c r="K56" s="1473"/>
      <c r="L56" s="1473"/>
      <c r="M56" s="1473"/>
      <c r="N56" s="1473"/>
      <c r="O56" s="1473"/>
      <c r="P56" s="1473"/>
      <c r="Q56" s="1473"/>
      <c r="R56" s="1473"/>
      <c r="S56" s="1473"/>
      <c r="T56" s="1473"/>
    </row>
    <row r="57" spans="1:20">
      <c r="A57" s="1473"/>
      <c r="B57" s="1473"/>
      <c r="C57" s="1473"/>
      <c r="D57" s="1473"/>
      <c r="E57" s="1473"/>
      <c r="F57" s="1473"/>
      <c r="G57" s="1473"/>
      <c r="H57" s="1473"/>
      <c r="I57" s="1473"/>
      <c r="J57" s="1473"/>
      <c r="K57" s="1473"/>
      <c r="L57" s="1473"/>
      <c r="M57" s="1473"/>
      <c r="N57" s="1473"/>
      <c r="O57" s="1473"/>
      <c r="P57" s="1473"/>
      <c r="Q57" s="1473"/>
      <c r="R57" s="1473"/>
      <c r="S57" s="1473"/>
      <c r="T57" s="1473"/>
    </row>
    <row r="58" spans="1:20">
      <c r="A58" s="1473"/>
      <c r="B58" s="1473"/>
      <c r="C58" s="1473"/>
      <c r="D58" s="1473"/>
      <c r="E58" s="1473"/>
      <c r="F58" s="1473"/>
      <c r="G58" s="1473"/>
      <c r="H58" s="1473"/>
      <c r="I58" s="1473"/>
      <c r="J58" s="1473"/>
      <c r="K58" s="1473"/>
      <c r="L58" s="1473"/>
      <c r="M58" s="1473"/>
      <c r="N58" s="1473"/>
      <c r="O58" s="1473"/>
      <c r="P58" s="1473"/>
      <c r="Q58" s="1473"/>
      <c r="R58" s="1473"/>
      <c r="S58" s="1473"/>
      <c r="T58" s="1473"/>
    </row>
    <row r="59" spans="1:20">
      <c r="A59" s="1473"/>
      <c r="B59" s="1473"/>
      <c r="C59" s="1473"/>
      <c r="D59" s="1473"/>
      <c r="E59" s="1473"/>
      <c r="F59" s="1473"/>
      <c r="G59" s="1473"/>
      <c r="H59" s="1473"/>
      <c r="I59" s="1473"/>
      <c r="J59" s="1473"/>
      <c r="K59" s="1473"/>
      <c r="L59" s="1473"/>
      <c r="M59" s="1473"/>
      <c r="N59" s="1473"/>
      <c r="O59" s="1473"/>
      <c r="P59" s="1473"/>
      <c r="Q59" s="1473"/>
      <c r="R59" s="1473"/>
      <c r="S59" s="1473"/>
      <c r="T59" s="1473"/>
    </row>
    <row r="60" spans="1:20">
      <c r="A60" s="1473"/>
      <c r="B60" s="1473"/>
      <c r="C60" s="1473"/>
      <c r="D60" s="1473"/>
      <c r="E60" s="1473"/>
      <c r="F60" s="1473"/>
      <c r="G60" s="1473"/>
      <c r="H60" s="1473"/>
      <c r="I60" s="1473"/>
      <c r="J60" s="1473"/>
      <c r="K60" s="1473"/>
      <c r="L60" s="1473"/>
      <c r="M60" s="1473"/>
      <c r="N60" s="1473"/>
      <c r="O60" s="1473"/>
      <c r="P60" s="1473"/>
      <c r="Q60" s="1473"/>
      <c r="R60" s="1473"/>
      <c r="S60" s="1473"/>
      <c r="T60" s="1473"/>
    </row>
  </sheetData>
  <mergeCells count="4">
    <mergeCell ref="B2:T2"/>
    <mergeCell ref="A1:T1"/>
    <mergeCell ref="A3:T3"/>
    <mergeCell ref="A46:T4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8"/>
  <dimension ref="A1:V29"/>
  <sheetViews>
    <sheetView showGridLines="0" zoomScaleNormal="100" zoomScaleSheetLayoutView="100" zoomScalePageLayoutView="65" workbookViewId="0"/>
  </sheetViews>
  <sheetFormatPr defaultColWidth="9.140625" defaultRowHeight="12.75"/>
  <cols>
    <col min="1" max="1" width="4.28515625" style="9" customWidth="1"/>
    <col min="2" max="6" width="4.7109375" style="9" customWidth="1"/>
    <col min="7" max="9" width="4.85546875" style="9" customWidth="1"/>
    <col min="10" max="14" width="4.7109375" style="9" customWidth="1"/>
    <col min="15" max="15" width="3.7109375" style="9" customWidth="1"/>
    <col min="16" max="19" width="4.7109375" style="9" customWidth="1"/>
    <col min="20" max="20" width="3.7109375" style="9" customWidth="1"/>
    <col min="21" max="21" width="2.7109375" style="9" customWidth="1"/>
    <col min="22" max="16384" width="9.140625" style="9"/>
  </cols>
  <sheetData>
    <row r="1" spans="1:22" ht="18">
      <c r="A1" s="469" t="s">
        <v>423</v>
      </c>
      <c r="B1" s="361"/>
      <c r="C1" s="361"/>
      <c r="D1" s="361"/>
      <c r="E1" s="361"/>
      <c r="F1" s="361"/>
      <c r="G1" s="361"/>
      <c r="H1" s="361"/>
      <c r="I1" s="361"/>
      <c r="J1" s="361"/>
      <c r="K1" s="361"/>
      <c r="L1" s="361"/>
      <c r="M1" s="361"/>
      <c r="N1" s="361"/>
      <c r="O1" s="361"/>
      <c r="P1" s="361"/>
      <c r="Q1" s="361"/>
      <c r="R1" s="361"/>
      <c r="S1" s="361"/>
      <c r="T1" s="361"/>
    </row>
    <row r="2" spans="1:22" ht="15" customHeight="1">
      <c r="E2" s="374"/>
      <c r="F2" s="374"/>
    </row>
    <row r="3" spans="1:22" ht="15" customHeight="1">
      <c r="A3" s="1706" t="s">
        <v>362</v>
      </c>
      <c r="B3" s="1706"/>
      <c r="C3" s="1706"/>
      <c r="D3" s="1706"/>
      <c r="E3" s="1706"/>
      <c r="F3" s="1706"/>
      <c r="G3" s="1706"/>
      <c r="H3" s="1706"/>
      <c r="I3" s="1706"/>
      <c r="J3" s="1706"/>
      <c r="K3" s="1706"/>
      <c r="L3" s="1706"/>
      <c r="M3" s="1706"/>
      <c r="N3" s="1706"/>
      <c r="O3" s="1706"/>
      <c r="P3" s="1706"/>
      <c r="Q3" s="1706"/>
      <c r="R3" s="1706"/>
      <c r="S3" s="1706"/>
      <c r="T3" s="1706"/>
    </row>
    <row r="4" spans="1:22" ht="15" customHeight="1">
      <c r="A4" s="154"/>
      <c r="C4" s="375"/>
      <c r="D4" s="375"/>
      <c r="E4" s="375"/>
      <c r="F4" s="375"/>
      <c r="G4" s="375"/>
      <c r="H4" s="141"/>
      <c r="I4" s="141"/>
      <c r="V4" s="1217"/>
    </row>
    <row r="5" spans="1:22" ht="15" customHeight="1">
      <c r="A5" s="154"/>
      <c r="C5" s="375"/>
      <c r="D5" s="375"/>
      <c r="E5" s="375"/>
      <c r="F5" s="375"/>
      <c r="G5" s="375"/>
      <c r="H5" s="141"/>
      <c r="I5" s="141"/>
      <c r="V5" s="1217"/>
    </row>
    <row r="6" spans="1:22" ht="15" customHeight="1">
      <c r="A6" s="154"/>
      <c r="B6" s="373"/>
      <c r="C6" s="373"/>
      <c r="D6" s="375"/>
      <c r="E6" s="375"/>
      <c r="F6" s="375"/>
      <c r="G6" s="373"/>
      <c r="H6" s="7"/>
      <c r="I6" s="141"/>
      <c r="V6" s="1217"/>
    </row>
    <row r="7" spans="1:22" ht="15" customHeight="1">
      <c r="A7" s="154"/>
      <c r="B7" s="373"/>
      <c r="C7" s="373"/>
      <c r="D7" s="375"/>
      <c r="E7" s="375"/>
      <c r="F7" s="375"/>
      <c r="G7" s="373"/>
      <c r="H7" s="7"/>
      <c r="I7" s="141"/>
      <c r="V7" s="1217"/>
    </row>
    <row r="8" spans="1:22" ht="15" customHeight="1">
      <c r="A8" s="154"/>
      <c r="B8" s="373"/>
      <c r="C8" s="373"/>
      <c r="D8" s="375"/>
      <c r="E8" s="375"/>
      <c r="F8" s="375"/>
      <c r="G8" s="373"/>
      <c r="H8" s="7"/>
      <c r="I8" s="141"/>
      <c r="V8" s="1217"/>
    </row>
    <row r="9" spans="1:22" ht="15" customHeight="1">
      <c r="A9" s="154"/>
      <c r="B9" s="375"/>
      <c r="C9" s="375"/>
      <c r="D9" s="375"/>
      <c r="E9" s="375"/>
      <c r="F9" s="375"/>
      <c r="G9" s="373"/>
      <c r="H9" s="7"/>
      <c r="I9" s="141"/>
      <c r="V9" s="1217"/>
    </row>
    <row r="10" spans="1:22" ht="15" customHeight="1">
      <c r="A10" s="154"/>
      <c r="B10" s="375"/>
      <c r="C10" s="375"/>
      <c r="D10" s="375"/>
      <c r="E10" s="375"/>
      <c r="F10" s="375"/>
      <c r="G10" s="375"/>
      <c r="H10" s="141"/>
      <c r="I10" s="141"/>
      <c r="V10" s="1217"/>
    </row>
    <row r="11" spans="1:22" ht="15" customHeight="1">
      <c r="A11" s="154"/>
      <c r="B11" s="375"/>
      <c r="C11" s="375"/>
      <c r="D11" s="375"/>
      <c r="E11" s="375"/>
      <c r="F11" s="375"/>
      <c r="G11" s="375"/>
      <c r="H11" s="141"/>
      <c r="I11" s="141"/>
      <c r="V11" s="1217"/>
    </row>
    <row r="12" spans="1:22" ht="15" customHeight="1">
      <c r="A12" s="154"/>
      <c r="B12" s="375"/>
      <c r="C12" s="375"/>
      <c r="D12" s="375"/>
      <c r="E12" s="375"/>
      <c r="F12" s="375"/>
      <c r="G12" s="375"/>
      <c r="H12" s="141"/>
      <c r="I12" s="141"/>
    </row>
    <row r="13" spans="1:22" ht="15" customHeight="1">
      <c r="A13" s="154"/>
      <c r="B13" s="375"/>
      <c r="C13" s="375"/>
      <c r="D13" s="375"/>
      <c r="E13" s="375"/>
      <c r="F13" s="375"/>
      <c r="G13" s="375"/>
      <c r="H13" s="141"/>
      <c r="I13" s="141"/>
    </row>
    <row r="14" spans="1:22" ht="15" customHeight="1">
      <c r="A14" s="154"/>
      <c r="B14" s="375"/>
      <c r="C14" s="375"/>
      <c r="D14" s="375"/>
      <c r="E14" s="375"/>
      <c r="F14" s="375"/>
      <c r="G14" s="375"/>
      <c r="H14" s="376"/>
      <c r="I14" s="376"/>
    </row>
    <row r="15" spans="1:22" ht="15" customHeight="1">
      <c r="H15" s="236"/>
      <c r="I15" s="236"/>
    </row>
    <row r="16" spans="1:22" ht="15" customHeight="1"/>
    <row r="17" spans="8:21" ht="15" customHeight="1"/>
    <row r="18" spans="8:21" ht="15" customHeight="1"/>
    <row r="19" spans="8:21" ht="15" customHeight="1"/>
    <row r="20" spans="8:21" ht="15" customHeight="1"/>
    <row r="21" spans="8:21" ht="12.95" customHeight="1"/>
    <row r="22" spans="8:21" ht="12.95" customHeight="1">
      <c r="U22" s="7"/>
    </row>
    <row r="23" spans="8:21" ht="12.95" customHeight="1">
      <c r="U23" s="7"/>
    </row>
    <row r="24" spans="8:21" ht="12.95" customHeight="1">
      <c r="U24" s="21"/>
    </row>
    <row r="25" spans="8:21" ht="213.6" customHeight="1">
      <c r="H25" s="236"/>
      <c r="I25" s="236"/>
      <c r="P25" s="21"/>
      <c r="Q25" s="21"/>
      <c r="R25" s="21"/>
      <c r="S25" s="21"/>
      <c r="T25" s="21"/>
      <c r="U25" s="21"/>
    </row>
    <row r="26" spans="8:21" ht="15" customHeight="1"/>
    <row r="27" spans="8:21" ht="15" customHeight="1"/>
    <row r="28" spans="8:21" ht="15" customHeight="1"/>
    <row r="29" spans="8:21" ht="15" customHeight="1"/>
  </sheetData>
  <mergeCells count="1">
    <mergeCell ref="A3:T3"/>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8"/>
  <dimension ref="A1:AA384"/>
  <sheetViews>
    <sheetView showGridLines="0" zoomScaleNormal="100" zoomScaleSheetLayoutView="100" workbookViewId="0"/>
  </sheetViews>
  <sheetFormatPr defaultColWidth="9.140625" defaultRowHeight="11.25"/>
  <cols>
    <col min="1" max="1" width="8.7109375" style="16" customWidth="1"/>
    <col min="2" max="2" width="8.85546875" style="16" customWidth="1"/>
    <col min="3" max="3" width="12" style="16" customWidth="1"/>
    <col min="4" max="5" width="9.7109375" style="16" customWidth="1"/>
    <col min="6" max="6" width="6.140625" style="16" customWidth="1"/>
    <col min="7" max="7" width="10.85546875" style="16" customWidth="1"/>
    <col min="8" max="10" width="8.7109375" style="16" customWidth="1"/>
    <col min="11" max="11" width="6.140625" style="16" customWidth="1"/>
    <col min="12" max="13" width="9.140625" style="401"/>
    <col min="14" max="14" width="10.28515625" style="401" bestFit="1" customWidth="1"/>
    <col min="15" max="15" width="10" style="401" customWidth="1"/>
    <col min="16" max="16" width="10" style="401" bestFit="1" customWidth="1"/>
    <col min="17" max="17" width="10.5703125" style="401" bestFit="1" customWidth="1"/>
    <col min="18" max="18" width="9.42578125" style="401" bestFit="1" customWidth="1"/>
    <col min="19" max="19" width="10" style="401" bestFit="1" customWidth="1"/>
    <col min="20" max="21" width="9.140625" style="401"/>
    <col min="22" max="24" width="9.140625" style="16"/>
    <col min="25" max="27" width="9.140625" style="399"/>
    <col min="28" max="16384" width="9.140625" style="16"/>
  </cols>
  <sheetData>
    <row r="1" spans="1:25" ht="20.25">
      <c r="A1" s="534" t="s">
        <v>365</v>
      </c>
      <c r="B1" s="535"/>
      <c r="C1" s="535"/>
      <c r="D1" s="535"/>
      <c r="E1" s="535"/>
      <c r="F1" s="535"/>
      <c r="G1" s="535"/>
      <c r="H1" s="535"/>
      <c r="I1" s="535"/>
      <c r="J1" s="535"/>
      <c r="K1" s="536"/>
      <c r="N1" s="1324"/>
      <c r="O1" s="1324"/>
      <c r="P1" s="1324"/>
      <c r="Q1" s="1324"/>
      <c r="R1" s="1324"/>
      <c r="S1" s="1324"/>
      <c r="U1" s="1502"/>
      <c r="V1" s="1499"/>
      <c r="W1" s="1499"/>
      <c r="X1" s="1499"/>
    </row>
    <row r="2" spans="1:25" ht="5.0999999999999996" customHeight="1">
      <c r="A2" s="537"/>
      <c r="B2" s="535"/>
      <c r="C2" s="535"/>
      <c r="D2" s="535"/>
      <c r="E2" s="535"/>
      <c r="F2" s="535"/>
      <c r="G2" s="535"/>
      <c r="H2" s="535"/>
      <c r="I2" s="535"/>
      <c r="J2" s="535"/>
      <c r="K2" s="536"/>
    </row>
    <row r="3" spans="1:25" ht="18">
      <c r="A3" s="1541" t="s">
        <v>366</v>
      </c>
      <c r="B3" s="1541"/>
      <c r="C3" s="1541"/>
      <c r="D3" s="1541"/>
      <c r="E3" s="1541"/>
      <c r="F3" s="1541"/>
      <c r="G3" s="1541"/>
      <c r="H3" s="1541"/>
      <c r="I3" s="1541"/>
      <c r="J3" s="1541"/>
      <c r="K3" s="1541"/>
    </row>
    <row r="4" spans="1:25" ht="5.0999999999999996" customHeight="1">
      <c r="A4" s="428"/>
      <c r="B4" s="428"/>
      <c r="C4" s="428"/>
      <c r="D4" s="428"/>
      <c r="E4" s="428"/>
      <c r="F4" s="428"/>
      <c r="G4" s="428"/>
      <c r="H4" s="428"/>
      <c r="I4" s="428"/>
      <c r="J4" s="428"/>
      <c r="K4" s="428"/>
    </row>
    <row r="5" spans="1:25" ht="45" customHeight="1">
      <c r="A5" s="429"/>
      <c r="B5" s="429"/>
      <c r="C5" s="429"/>
      <c r="D5" s="476" t="s">
        <v>404</v>
      </c>
      <c r="E5" s="577" t="s">
        <v>80</v>
      </c>
      <c r="F5" s="563" t="s">
        <v>427</v>
      </c>
      <c r="G5" s="517"/>
      <c r="H5" s="430"/>
      <c r="I5" s="430"/>
      <c r="J5" s="430"/>
      <c r="K5" s="430"/>
      <c r="N5" s="401" t="str">
        <f>B6</f>
        <v>do ČR</v>
      </c>
      <c r="O5" s="401" t="str">
        <f>B9</f>
        <v>z ČR</v>
      </c>
      <c r="P5" s="401" t="str">
        <f>B15</f>
        <v>ze ZP</v>
      </c>
      <c r="Q5" s="401" t="str">
        <f>B20</f>
        <v>do ZP</v>
      </c>
      <c r="R5" s="401" t="s">
        <v>81</v>
      </c>
      <c r="S5" s="401" t="s">
        <v>82</v>
      </c>
    </row>
    <row r="6" spans="1:25" ht="14.1" customHeight="1">
      <c r="A6" s="1531" t="s">
        <v>83</v>
      </c>
      <c r="B6" s="1542" t="s">
        <v>84</v>
      </c>
      <c r="C6" s="586" t="s">
        <v>85</v>
      </c>
      <c r="D6" s="587">
        <v>8474612.3580000009</v>
      </c>
      <c r="E6" s="587">
        <v>93080159.192000002</v>
      </c>
      <c r="F6" s="14"/>
      <c r="G6" s="14"/>
      <c r="H6" s="14"/>
      <c r="I6" s="14"/>
      <c r="J6" s="14"/>
      <c r="K6" s="14"/>
      <c r="L6" s="1403"/>
      <c r="M6" s="1400">
        <v>45658</v>
      </c>
      <c r="N6" s="1324">
        <v>14727.881359673293</v>
      </c>
      <c r="O6" s="1324">
        <v>-2.0973502996700337</v>
      </c>
      <c r="P6" s="1324">
        <v>14267.23</v>
      </c>
      <c r="Q6" s="1324">
        <v>-7.4080000000000004</v>
      </c>
      <c r="R6" s="1324">
        <v>313.65670283158829</v>
      </c>
      <c r="S6" s="1324">
        <v>31286.515078509296</v>
      </c>
      <c r="T6" s="1401"/>
      <c r="U6" s="1402"/>
      <c r="V6" s="1501"/>
      <c r="W6" s="18"/>
      <c r="X6" s="18"/>
      <c r="Y6" s="400"/>
    </row>
    <row r="7" spans="1:25" ht="14.1" customHeight="1">
      <c r="A7" s="1531"/>
      <c r="B7" s="1543"/>
      <c r="C7" s="588" t="s">
        <v>86</v>
      </c>
      <c r="D7" s="589">
        <v>1380.975032627</v>
      </c>
      <c r="E7" s="589">
        <v>15133.400566</v>
      </c>
      <c r="F7" s="14"/>
      <c r="G7" s="14"/>
      <c r="H7" s="14"/>
      <c r="I7" s="14"/>
      <c r="J7" s="14"/>
      <c r="K7" s="14"/>
      <c r="L7" s="1403"/>
      <c r="M7" s="1400">
        <v>45659</v>
      </c>
      <c r="N7" s="1324">
        <v>15141.008402116613</v>
      </c>
      <c r="O7" s="1324">
        <v>-1.6690660366561909</v>
      </c>
      <c r="P7" s="1324">
        <v>16764.794000000002</v>
      </c>
      <c r="Q7" s="1324">
        <v>-47.119</v>
      </c>
      <c r="R7" s="1324">
        <v>306.23552739391215</v>
      </c>
      <c r="S7" s="1324">
        <v>35125.016451967676</v>
      </c>
      <c r="T7" s="1401"/>
      <c r="U7" s="1402"/>
      <c r="V7" s="1501"/>
      <c r="W7" s="18"/>
      <c r="X7" s="18"/>
      <c r="Y7" s="400"/>
    </row>
    <row r="8" spans="1:25" ht="14.1" customHeight="1">
      <c r="A8" s="1531"/>
      <c r="B8" s="1544"/>
      <c r="C8" s="590" t="s">
        <v>87</v>
      </c>
      <c r="D8" s="591">
        <f>SUM(D6:D7)</f>
        <v>8475993.3330326285</v>
      </c>
      <c r="E8" s="591">
        <f>SUM(E6:E7)</f>
        <v>93095292.592565998</v>
      </c>
      <c r="F8" s="14"/>
      <c r="G8" s="14"/>
      <c r="H8" s="14"/>
      <c r="I8" s="14"/>
      <c r="J8" s="14"/>
      <c r="K8" s="14"/>
      <c r="L8" s="1403"/>
      <c r="M8" s="1400">
        <v>45660</v>
      </c>
      <c r="N8" s="1324">
        <v>17064.549886998924</v>
      </c>
      <c r="O8" s="1324">
        <v>-1.6609340567327004</v>
      </c>
      <c r="P8" s="1324">
        <v>18806.165000000001</v>
      </c>
      <c r="Q8" s="1324">
        <v>-55.186999999999998</v>
      </c>
      <c r="R8" s="1324">
        <v>309.01354352227975</v>
      </c>
      <c r="S8" s="1324">
        <v>32884.814705555873</v>
      </c>
      <c r="T8" s="1401"/>
      <c r="U8" s="1402"/>
      <c r="V8" s="1501"/>
      <c r="W8" s="18"/>
      <c r="X8" s="18"/>
      <c r="Y8" s="400"/>
    </row>
    <row r="9" spans="1:25" ht="14.1" customHeight="1">
      <c r="A9" s="1531"/>
      <c r="B9" s="1542" t="s">
        <v>88</v>
      </c>
      <c r="C9" s="586" t="s">
        <v>85</v>
      </c>
      <c r="D9" s="587">
        <v>1295856.47</v>
      </c>
      <c r="E9" s="589">
        <v>14240927.186999999</v>
      </c>
      <c r="F9" s="14"/>
      <c r="G9" s="14"/>
      <c r="H9" s="14"/>
      <c r="I9" s="14"/>
      <c r="J9" s="14"/>
      <c r="K9" s="14"/>
      <c r="L9" s="1403"/>
      <c r="M9" s="1400">
        <v>45661</v>
      </c>
      <c r="N9" s="1324">
        <v>16790.794686601846</v>
      </c>
      <c r="O9" s="1324">
        <v>-1.7247107082674911</v>
      </c>
      <c r="P9" s="1324">
        <v>17735.95</v>
      </c>
      <c r="Q9" s="1324">
        <v>-56.703000000000003</v>
      </c>
      <c r="R9" s="1324">
        <v>300.19953101017944</v>
      </c>
      <c r="S9" s="1324">
        <v>32024.582675430182</v>
      </c>
      <c r="T9" s="1401"/>
      <c r="U9" s="1402"/>
      <c r="V9" s="1501"/>
      <c r="W9" s="18"/>
      <c r="X9" s="18"/>
      <c r="Y9" s="400"/>
    </row>
    <row r="10" spans="1:25" ht="14.1" customHeight="1">
      <c r="A10" s="1531"/>
      <c r="B10" s="1543"/>
      <c r="C10" s="588" t="s">
        <v>86</v>
      </c>
      <c r="D10" s="589">
        <v>321.83959216599999</v>
      </c>
      <c r="E10" s="589">
        <v>3522.3554377</v>
      </c>
      <c r="F10" s="14"/>
      <c r="G10" s="14"/>
      <c r="H10" s="14"/>
      <c r="I10" s="14"/>
      <c r="J10" s="14"/>
      <c r="K10" s="14"/>
      <c r="L10" s="1403"/>
      <c r="M10" s="1400">
        <v>45662</v>
      </c>
      <c r="N10" s="1324">
        <v>16103.32577984069</v>
      </c>
      <c r="O10" s="1324">
        <v>-1.762903602739615</v>
      </c>
      <c r="P10" s="1324">
        <v>18061.057000000001</v>
      </c>
      <c r="Q10" s="1324">
        <v>-56.158999999999999</v>
      </c>
      <c r="R10" s="1324">
        <v>303.96663122955306</v>
      </c>
      <c r="S10" s="1324">
        <v>33563.371060207159</v>
      </c>
      <c r="T10" s="1401"/>
      <c r="U10" s="1402"/>
      <c r="V10" s="1501"/>
      <c r="W10" s="18"/>
      <c r="X10" s="18"/>
      <c r="Y10" s="400"/>
    </row>
    <row r="11" spans="1:25" ht="14.1" customHeight="1">
      <c r="A11" s="1531"/>
      <c r="B11" s="1544"/>
      <c r="C11" s="590" t="s">
        <v>87</v>
      </c>
      <c r="D11" s="591">
        <f>SUM(D9:D10)</f>
        <v>1296178.309592166</v>
      </c>
      <c r="E11" s="591">
        <f>SUM(E9:E10)</f>
        <v>14244449.542437699</v>
      </c>
      <c r="F11" s="14"/>
      <c r="G11" s="14"/>
      <c r="H11" s="14"/>
      <c r="I11" s="14"/>
      <c r="J11" s="14"/>
      <c r="K11" s="14"/>
      <c r="L11" s="1403"/>
      <c r="M11" s="1400">
        <v>45663</v>
      </c>
      <c r="N11" s="1324">
        <v>16053.41071432729</v>
      </c>
      <c r="O11" s="1324">
        <v>-1.5393198401240953</v>
      </c>
      <c r="P11" s="1324">
        <v>16895.735000000001</v>
      </c>
      <c r="Q11" s="1324">
        <v>-55.64</v>
      </c>
      <c r="R11" s="1324">
        <v>305.22946648641869</v>
      </c>
      <c r="S11" s="1324">
        <v>33398.078055863843</v>
      </c>
      <c r="T11" s="1401"/>
      <c r="U11" s="1402"/>
      <c r="V11" s="1501"/>
      <c r="W11" s="18"/>
      <c r="X11" s="18"/>
      <c r="Y11" s="400"/>
    </row>
    <row r="12" spans="1:25" ht="14.1" customHeight="1">
      <c r="A12" s="1531"/>
      <c r="B12" s="1537" t="s">
        <v>89</v>
      </c>
      <c r="C12" s="592" t="s">
        <v>85</v>
      </c>
      <c r="D12" s="593">
        <f>D6-D9</f>
        <v>7178755.8880000012</v>
      </c>
      <c r="E12" s="593">
        <f>E6-E9</f>
        <v>78839232.004999995</v>
      </c>
      <c r="F12" s="14"/>
      <c r="G12" s="14"/>
      <c r="H12" s="14"/>
      <c r="I12" s="14"/>
      <c r="J12" s="14"/>
      <c r="K12" s="14"/>
      <c r="L12" s="1403"/>
      <c r="M12" s="1400">
        <v>45664</v>
      </c>
      <c r="N12" s="1324">
        <v>16226.208856626859</v>
      </c>
      <c r="O12" s="1324">
        <v>-1.5374924289053333</v>
      </c>
      <c r="P12" s="1324">
        <v>16233.97</v>
      </c>
      <c r="Q12" s="1324">
        <v>-54.238999999999997</v>
      </c>
      <c r="R12" s="1324">
        <v>312.29523596154303</v>
      </c>
      <c r="S12" s="1324">
        <v>33298.767030335912</v>
      </c>
      <c r="T12" s="1401"/>
      <c r="U12" s="1402"/>
      <c r="V12" s="1501"/>
      <c r="W12" s="18"/>
      <c r="X12" s="18"/>
      <c r="Y12" s="400"/>
    </row>
    <row r="13" spans="1:25" ht="14.1" customHeight="1">
      <c r="A13" s="1531"/>
      <c r="B13" s="1545"/>
      <c r="C13" s="594" t="s">
        <v>86</v>
      </c>
      <c r="D13" s="595">
        <f t="shared" ref="D13:E13" si="0">D7-D10</f>
        <v>1059.1354404610001</v>
      </c>
      <c r="E13" s="595">
        <f t="shared" si="0"/>
        <v>11611.0451283</v>
      </c>
      <c r="F13" s="14"/>
      <c r="G13" s="14"/>
      <c r="H13" s="14"/>
      <c r="I13" s="14"/>
      <c r="J13" s="14"/>
      <c r="K13" s="14"/>
      <c r="L13" s="1403"/>
      <c r="M13" s="1400">
        <v>45665</v>
      </c>
      <c r="N13" s="1324">
        <v>16583.244640370558</v>
      </c>
      <c r="O13" s="1324">
        <v>-1.5278985200068331</v>
      </c>
      <c r="P13" s="1324">
        <v>16280.243</v>
      </c>
      <c r="Q13" s="1324">
        <v>-53.838000000000001</v>
      </c>
      <c r="R13" s="1324">
        <v>314.72430469884864</v>
      </c>
      <c r="S13" s="1324">
        <v>32997.42488665464</v>
      </c>
      <c r="T13" s="1401"/>
      <c r="U13" s="1402"/>
      <c r="V13" s="1501"/>
      <c r="W13" s="18"/>
      <c r="X13" s="18"/>
      <c r="Y13" s="400"/>
    </row>
    <row r="14" spans="1:25" ht="14.1" customHeight="1">
      <c r="A14" s="1531"/>
      <c r="B14" s="1540"/>
      <c r="C14" s="596" t="s">
        <v>87</v>
      </c>
      <c r="D14" s="595">
        <f t="shared" ref="D14:E14" si="1">D8-D11</f>
        <v>7179815.0234404625</v>
      </c>
      <c r="E14" s="595">
        <f t="shared" si="1"/>
        <v>78850843.050128296</v>
      </c>
      <c r="F14" s="17"/>
      <c r="G14" s="17"/>
      <c r="H14" s="17"/>
      <c r="I14" s="17"/>
      <c r="J14" s="17"/>
      <c r="K14" s="17"/>
      <c r="L14" s="1403"/>
      <c r="M14" s="1400">
        <v>45666</v>
      </c>
      <c r="N14" s="1324">
        <v>15895.104429955963</v>
      </c>
      <c r="O14" s="1324">
        <v>-1.3686396322917329</v>
      </c>
      <c r="P14" s="1324">
        <v>17984.069</v>
      </c>
      <c r="Q14" s="1324">
        <v>-52.488999999999997</v>
      </c>
      <c r="R14" s="1324">
        <v>319.8699408700619</v>
      </c>
      <c r="S14" s="1324">
        <v>32398.381889438962</v>
      </c>
      <c r="T14" s="1401"/>
      <c r="U14" s="1402"/>
      <c r="V14" s="1501"/>
      <c r="W14" s="18"/>
      <c r="X14" s="18"/>
      <c r="Y14" s="400"/>
    </row>
    <row r="15" spans="1:25" ht="14.1" customHeight="1">
      <c r="A15" s="1530" t="s">
        <v>90</v>
      </c>
      <c r="B15" s="1542" t="s">
        <v>91</v>
      </c>
      <c r="C15" s="586" t="s">
        <v>506</v>
      </c>
      <c r="D15" s="587">
        <v>1902917.1970000002</v>
      </c>
      <c r="E15" s="587">
        <v>20705342.556000002</v>
      </c>
      <c r="F15" s="14"/>
      <c r="G15" s="14"/>
      <c r="H15" s="14"/>
      <c r="I15" s="14"/>
      <c r="J15" s="14"/>
      <c r="K15" s="14"/>
      <c r="L15" s="1403"/>
      <c r="M15" s="1400">
        <v>45667</v>
      </c>
      <c r="N15" s="1324">
        <v>14085.221167627849</v>
      </c>
      <c r="O15" s="1324">
        <v>-1.4802030871971474</v>
      </c>
      <c r="P15" s="1324">
        <v>20068.418000000001</v>
      </c>
      <c r="Q15" s="1324">
        <v>-306.06900000000002</v>
      </c>
      <c r="R15" s="1324">
        <v>318.56955363324863</v>
      </c>
      <c r="S15" s="1324">
        <v>34699.986867293279</v>
      </c>
      <c r="T15" s="1401"/>
      <c r="U15" s="1402"/>
      <c r="V15" s="1501"/>
      <c r="W15" s="18"/>
      <c r="X15" s="18"/>
      <c r="Y15" s="400"/>
    </row>
    <row r="16" spans="1:25" ht="14.1" customHeight="1">
      <c r="A16" s="1531"/>
      <c r="B16" s="1543"/>
      <c r="C16" s="588" t="s">
        <v>465</v>
      </c>
      <c r="D16" s="589">
        <v>214811.78200000004</v>
      </c>
      <c r="E16" s="589">
        <v>2349460.2280672998</v>
      </c>
      <c r="F16" s="14"/>
      <c r="G16" s="14"/>
      <c r="H16" s="14"/>
      <c r="I16" s="14"/>
      <c r="J16" s="14"/>
      <c r="K16" s="14"/>
      <c r="L16" s="1403"/>
      <c r="M16" s="1400">
        <v>45668</v>
      </c>
      <c r="N16" s="1324">
        <v>14146.127995823044</v>
      </c>
      <c r="O16" s="1324">
        <v>-1.5871066434947192</v>
      </c>
      <c r="P16" s="1324">
        <v>18564.831999999999</v>
      </c>
      <c r="Q16" s="1324">
        <v>-55.323</v>
      </c>
      <c r="R16" s="1324">
        <v>319.23026549665286</v>
      </c>
      <c r="S16" s="1324">
        <v>31476.636097024191</v>
      </c>
      <c r="T16" s="1401"/>
      <c r="U16" s="1402"/>
      <c r="V16" s="1501"/>
      <c r="W16" s="18"/>
      <c r="X16" s="18"/>
      <c r="Y16" s="400"/>
    </row>
    <row r="17" spans="1:25" ht="14.1" customHeight="1">
      <c r="A17" s="1531"/>
      <c r="B17" s="1543"/>
      <c r="C17" s="588" t="s">
        <v>509</v>
      </c>
      <c r="D17" s="589">
        <v>314655.71400000004</v>
      </c>
      <c r="E17" s="589">
        <v>3442429.8769327006</v>
      </c>
      <c r="F17" s="14"/>
      <c r="G17" s="14"/>
      <c r="H17" s="14"/>
      <c r="I17" s="14"/>
      <c r="J17" s="14"/>
      <c r="K17" s="14"/>
      <c r="L17" s="1403"/>
      <c r="M17" s="1400">
        <v>45669</v>
      </c>
      <c r="N17" s="1324">
        <v>14312.271584714641</v>
      </c>
      <c r="O17" s="1324">
        <v>-1.7096345657127054</v>
      </c>
      <c r="P17" s="1324">
        <v>20213.322</v>
      </c>
      <c r="Q17" s="1324">
        <v>-54.808</v>
      </c>
      <c r="R17" s="1324">
        <v>314.71498590284193</v>
      </c>
      <c r="S17" s="1324">
        <v>33603.262855864967</v>
      </c>
      <c r="T17" s="1401"/>
      <c r="U17" s="1402"/>
      <c r="V17" s="1501"/>
      <c r="W17" s="18"/>
      <c r="X17" s="18"/>
      <c r="Y17" s="400"/>
    </row>
    <row r="18" spans="1:25" ht="14.1" customHeight="1">
      <c r="A18" s="1531"/>
      <c r="B18" s="1543"/>
      <c r="C18" s="588" t="s">
        <v>521</v>
      </c>
      <c r="D18" s="589">
        <v>21435.907999999999</v>
      </c>
      <c r="E18" s="589">
        <v>234341.59399999998</v>
      </c>
      <c r="F18" s="14"/>
      <c r="G18" s="14"/>
      <c r="H18" s="14"/>
      <c r="I18" s="14"/>
      <c r="J18" s="14"/>
      <c r="K18" s="14"/>
      <c r="L18" s="1403"/>
      <c r="M18" s="1400">
        <v>45670</v>
      </c>
      <c r="N18" s="1324">
        <v>14239.043566117105</v>
      </c>
      <c r="O18" s="1324">
        <v>-1.7824569027803674</v>
      </c>
      <c r="P18" s="1324">
        <v>23033.933000000001</v>
      </c>
      <c r="Q18" s="1324">
        <v>-53.948</v>
      </c>
      <c r="R18" s="1324">
        <v>308.38613943470131</v>
      </c>
      <c r="S18" s="1324">
        <v>39573.317805393526</v>
      </c>
      <c r="T18" s="1401"/>
      <c r="U18" s="1402"/>
      <c r="V18" s="1501"/>
      <c r="W18" s="18"/>
      <c r="X18" s="18"/>
      <c r="Y18" s="400"/>
    </row>
    <row r="19" spans="1:25" ht="14.1" customHeight="1">
      <c r="A19" s="1531"/>
      <c r="B19" s="1544"/>
      <c r="C19" s="590" t="s">
        <v>87</v>
      </c>
      <c r="D19" s="591">
        <f>SUM(D15:D18)</f>
        <v>2453820.6010000003</v>
      </c>
      <c r="E19" s="591">
        <f>SUM(E15:E18)</f>
        <v>26731574.255000003</v>
      </c>
      <c r="F19" s="14"/>
      <c r="G19" s="14"/>
      <c r="H19" s="14"/>
      <c r="I19" s="14"/>
      <c r="J19" s="14"/>
      <c r="K19" s="14"/>
      <c r="L19" s="1403"/>
      <c r="M19" s="1400">
        <v>45671</v>
      </c>
      <c r="N19" s="1324">
        <v>14291.993779886254</v>
      </c>
      <c r="O19" s="1324">
        <v>-1.65280207680921</v>
      </c>
      <c r="P19" s="1324">
        <v>21437.981</v>
      </c>
      <c r="Q19" s="1324">
        <v>-64.662999999999997</v>
      </c>
      <c r="R19" s="1324">
        <v>313.59866795348734</v>
      </c>
      <c r="S19" s="1324">
        <v>37899.730475737553</v>
      </c>
      <c r="T19" s="1401"/>
      <c r="U19" s="1402"/>
      <c r="V19" s="1501"/>
      <c r="W19" s="18"/>
      <c r="X19" s="18"/>
      <c r="Y19" s="400"/>
    </row>
    <row r="20" spans="1:25" ht="14.1" customHeight="1">
      <c r="A20" s="1531"/>
      <c r="B20" s="1543" t="s">
        <v>92</v>
      </c>
      <c r="C20" s="586" t="s">
        <v>506</v>
      </c>
      <c r="D20" s="589">
        <v>1981705.0970000001</v>
      </c>
      <c r="E20" s="587">
        <v>21785722.131476004</v>
      </c>
      <c r="F20" s="14"/>
      <c r="G20" s="14"/>
      <c r="H20" s="14"/>
      <c r="I20" s="14"/>
      <c r="J20" s="14"/>
      <c r="K20" s="14"/>
      <c r="L20" s="1403"/>
      <c r="M20" s="1400">
        <v>45672</v>
      </c>
      <c r="N20" s="1324">
        <v>14314.526671404423</v>
      </c>
      <c r="O20" s="1324">
        <v>-1.5922233949072524</v>
      </c>
      <c r="P20" s="1324">
        <v>24166.798999999999</v>
      </c>
      <c r="Q20" s="1324">
        <v>-55.277000000000001</v>
      </c>
      <c r="R20" s="1324">
        <v>312.5243307188162</v>
      </c>
      <c r="S20" s="1324">
        <v>38270.89658359599</v>
      </c>
      <c r="T20" s="1401"/>
      <c r="U20" s="1402"/>
      <c r="V20" s="1501"/>
      <c r="W20" s="18"/>
      <c r="X20" s="18"/>
      <c r="Y20" s="400"/>
    </row>
    <row r="21" spans="1:25" ht="14.1" customHeight="1">
      <c r="A21" s="1531"/>
      <c r="B21" s="1543"/>
      <c r="C21" s="588" t="s">
        <v>465</v>
      </c>
      <c r="D21" s="589">
        <v>250208.71499999997</v>
      </c>
      <c r="E21" s="589">
        <v>2754463.9632251998</v>
      </c>
      <c r="F21" s="14"/>
      <c r="G21" s="14"/>
      <c r="H21" s="14"/>
      <c r="I21" s="14"/>
      <c r="J21" s="14"/>
      <c r="K21" s="14"/>
      <c r="L21" s="1403"/>
      <c r="M21" s="1400">
        <v>45673</v>
      </c>
      <c r="N21" s="1324">
        <v>14470.176634232132</v>
      </c>
      <c r="O21" s="1324">
        <v>-1.6388223809856812</v>
      </c>
      <c r="P21" s="1324">
        <v>22254.737000000001</v>
      </c>
      <c r="Q21" s="1324">
        <v>-52.965000000000003</v>
      </c>
      <c r="R21" s="1324">
        <v>309.81265334617927</v>
      </c>
      <c r="S21" s="1324">
        <v>36883.267708472944</v>
      </c>
      <c r="T21" s="1401"/>
      <c r="U21" s="1402"/>
      <c r="V21" s="1501"/>
      <c r="W21" s="18"/>
      <c r="X21" s="18"/>
      <c r="Y21" s="400"/>
    </row>
    <row r="22" spans="1:25" ht="14.1" customHeight="1">
      <c r="A22" s="1531"/>
      <c r="B22" s="1543"/>
      <c r="C22" s="588" t="s">
        <v>509</v>
      </c>
      <c r="D22" s="589">
        <v>333474.17999999993</v>
      </c>
      <c r="E22" s="589">
        <v>3660839.7907747999</v>
      </c>
      <c r="F22" s="14"/>
      <c r="G22" s="14"/>
      <c r="H22" s="14"/>
      <c r="I22" s="14"/>
      <c r="J22" s="14"/>
      <c r="K22" s="14"/>
      <c r="L22" s="1403"/>
      <c r="M22" s="1400">
        <v>45674</v>
      </c>
      <c r="N22" s="1324">
        <v>14446.54174232611</v>
      </c>
      <c r="O22" s="1324">
        <v>-1.6314213655496956</v>
      </c>
      <c r="P22" s="1324">
        <v>22201.256000000001</v>
      </c>
      <c r="Q22" s="1324">
        <v>-53.311999999999998</v>
      </c>
      <c r="R22" s="1324">
        <v>314.06193205991838</v>
      </c>
      <c r="S22" s="1324">
        <v>37484.929657178196</v>
      </c>
      <c r="T22" s="1401"/>
      <c r="U22" s="1402"/>
      <c r="V22" s="1501"/>
      <c r="W22" s="18"/>
      <c r="X22" s="18"/>
      <c r="Y22" s="400"/>
    </row>
    <row r="23" spans="1:25" ht="14.1" customHeight="1">
      <c r="A23" s="1531"/>
      <c r="B23" s="1543"/>
      <c r="C23" s="588" t="s">
        <v>521</v>
      </c>
      <c r="D23" s="589">
        <v>21663.848999999998</v>
      </c>
      <c r="E23" s="589">
        <v>239674.85699999999</v>
      </c>
      <c r="F23" s="14"/>
      <c r="G23" s="14"/>
      <c r="H23" s="14"/>
      <c r="I23" s="14"/>
      <c r="J23" s="14"/>
      <c r="K23" s="14"/>
      <c r="L23" s="1403"/>
      <c r="M23" s="1400">
        <v>45675</v>
      </c>
      <c r="N23" s="1324">
        <v>14649.012392030749</v>
      </c>
      <c r="O23" s="1324">
        <v>-1.5076142554785761</v>
      </c>
      <c r="P23" s="1324">
        <v>21098.382000000001</v>
      </c>
      <c r="Q23" s="1324">
        <v>-51.710999999999999</v>
      </c>
      <c r="R23" s="1324">
        <v>315.40134752159139</v>
      </c>
      <c r="S23" s="1324">
        <v>33723.518885732061</v>
      </c>
      <c r="T23" s="1401"/>
      <c r="U23" s="1402"/>
      <c r="V23" s="1501"/>
      <c r="W23" s="18"/>
      <c r="X23" s="18"/>
      <c r="Y23" s="400"/>
    </row>
    <row r="24" spans="1:25" ht="14.1" customHeight="1">
      <c r="A24" s="1531"/>
      <c r="B24" s="1543"/>
      <c r="C24" s="588" t="s">
        <v>87</v>
      </c>
      <c r="D24" s="589">
        <f>SUM(D20:D23)</f>
        <v>2587051.8409999995</v>
      </c>
      <c r="E24" s="589">
        <f>SUM(E20:E23)</f>
        <v>28440700.742476005</v>
      </c>
      <c r="F24" s="14"/>
      <c r="G24" s="14"/>
      <c r="H24" s="14"/>
      <c r="I24" s="14"/>
      <c r="J24" s="14"/>
      <c r="K24" s="14"/>
      <c r="L24" s="1403"/>
      <c r="M24" s="1400">
        <v>45676</v>
      </c>
      <c r="N24" s="1324">
        <v>14595.778292197281</v>
      </c>
      <c r="O24" s="1324">
        <v>-1.4738071479314807</v>
      </c>
      <c r="P24" s="1324">
        <v>20924.126</v>
      </c>
      <c r="Q24" s="1324">
        <v>-52.533000000000001</v>
      </c>
      <c r="R24" s="1324">
        <v>313.59377789221645</v>
      </c>
      <c r="S24" s="1324">
        <v>34548.490946254948</v>
      </c>
      <c r="T24" s="1401"/>
      <c r="U24" s="1402"/>
      <c r="V24" s="1501"/>
      <c r="W24" s="18"/>
      <c r="X24" s="18"/>
      <c r="Y24" s="400"/>
    </row>
    <row r="25" spans="1:25" ht="14.1" customHeight="1">
      <c r="A25" s="1531"/>
      <c r="B25" s="1537" t="s">
        <v>93</v>
      </c>
      <c r="C25" s="592" t="s">
        <v>506</v>
      </c>
      <c r="D25" s="593">
        <f>D15-D20</f>
        <v>-78787.899999999907</v>
      </c>
      <c r="E25" s="593">
        <f>E15-E20</f>
        <v>-1080379.5754760019</v>
      </c>
      <c r="F25" s="14"/>
      <c r="G25" s="14"/>
      <c r="H25" s="14"/>
      <c r="I25" s="14"/>
      <c r="J25" s="14"/>
      <c r="K25" s="14"/>
      <c r="L25" s="1403"/>
      <c r="M25" s="1400">
        <v>45677</v>
      </c>
      <c r="N25" s="1324">
        <v>13181.700117654162</v>
      </c>
      <c r="O25" s="1324">
        <v>-1.5697462369164812</v>
      </c>
      <c r="P25" s="1324">
        <v>22834.319</v>
      </c>
      <c r="Q25" s="1324">
        <v>-56.753</v>
      </c>
      <c r="R25" s="1324">
        <v>319.86652705370301</v>
      </c>
      <c r="S25" s="1324">
        <v>40962.50650330916</v>
      </c>
      <c r="T25" s="1401"/>
      <c r="U25" s="1402"/>
      <c r="V25" s="1501"/>
      <c r="W25" s="18"/>
      <c r="X25" s="18"/>
      <c r="Y25" s="400"/>
    </row>
    <row r="26" spans="1:25" ht="14.1" customHeight="1">
      <c r="A26" s="1531"/>
      <c r="B26" s="1545"/>
      <c r="C26" s="594" t="s">
        <v>465</v>
      </c>
      <c r="D26" s="595">
        <f t="shared" ref="D26:E26" si="2">D16-D21</f>
        <v>-35396.932999999932</v>
      </c>
      <c r="E26" s="595">
        <f t="shared" si="2"/>
        <v>-405003.73515790002</v>
      </c>
      <c r="F26" s="14"/>
      <c r="G26" s="14"/>
      <c r="H26" s="14"/>
      <c r="I26" s="14"/>
      <c r="J26" s="14"/>
      <c r="K26" s="14"/>
      <c r="L26" s="1403"/>
      <c r="M26" s="1400">
        <v>45678</v>
      </c>
      <c r="N26" s="1324">
        <v>14137.816874562599</v>
      </c>
      <c r="O26" s="1324">
        <v>-1.5590558812867239</v>
      </c>
      <c r="P26" s="1324">
        <v>25430.031999999999</v>
      </c>
      <c r="Q26" s="1324">
        <v>-52.956000000000003</v>
      </c>
      <c r="R26" s="1324">
        <v>319.40547731463988</v>
      </c>
      <c r="S26" s="1324">
        <v>39631.434257690002</v>
      </c>
      <c r="T26" s="1401"/>
      <c r="U26" s="1402"/>
      <c r="V26" s="1501"/>
      <c r="W26" s="18"/>
      <c r="X26" s="18"/>
      <c r="Y26" s="400"/>
    </row>
    <row r="27" spans="1:25" ht="14.1" customHeight="1">
      <c r="A27" s="1531"/>
      <c r="B27" s="1545"/>
      <c r="C27" s="594" t="s">
        <v>509</v>
      </c>
      <c r="D27" s="595">
        <f t="shared" ref="D27:E27" si="3">D17-D22</f>
        <v>-18818.465999999898</v>
      </c>
      <c r="E27" s="595">
        <f t="shared" si="3"/>
        <v>-218409.91384209925</v>
      </c>
      <c r="F27" s="14"/>
      <c r="G27" s="14"/>
      <c r="H27" s="14"/>
      <c r="I27" s="14"/>
      <c r="J27" s="14"/>
      <c r="K27" s="14"/>
      <c r="L27" s="1403"/>
      <c r="M27" s="1400">
        <v>45679</v>
      </c>
      <c r="N27" s="1324">
        <v>14202.471893844713</v>
      </c>
      <c r="O27" s="1324">
        <v>-2.0749340683432109</v>
      </c>
      <c r="P27" s="1324">
        <v>26595.937000000002</v>
      </c>
      <c r="Q27" s="1324">
        <v>-52.472000000000001</v>
      </c>
      <c r="R27" s="1324">
        <v>312.46537318764524</v>
      </c>
      <c r="S27" s="1324">
        <v>39382.124602597833</v>
      </c>
      <c r="T27" s="1401"/>
      <c r="U27" s="1402"/>
      <c r="V27" s="1501"/>
      <c r="W27" s="18"/>
      <c r="X27" s="18"/>
      <c r="Y27" s="400"/>
    </row>
    <row r="28" spans="1:25" ht="14.1" customHeight="1">
      <c r="A28" s="1531"/>
      <c r="B28" s="1545"/>
      <c r="C28" s="594" t="s">
        <v>521</v>
      </c>
      <c r="D28" s="595">
        <f t="shared" ref="D28:E28" si="4">D18-D23</f>
        <v>-227.94099999999889</v>
      </c>
      <c r="E28" s="595">
        <f t="shared" si="4"/>
        <v>-5333.2630000000063</v>
      </c>
      <c r="F28" s="14"/>
      <c r="G28" s="14"/>
      <c r="H28" s="14"/>
      <c r="I28" s="14"/>
      <c r="J28" s="14"/>
      <c r="K28" s="14"/>
      <c r="L28" s="1403"/>
      <c r="M28" s="1400">
        <v>45680</v>
      </c>
      <c r="N28" s="1324">
        <v>14173.164175180998</v>
      </c>
      <c r="O28" s="1324">
        <v>-2.3506904212543835</v>
      </c>
      <c r="P28" s="1324">
        <v>20718.566999999999</v>
      </c>
      <c r="Q28" s="1324">
        <v>-55.588000000000001</v>
      </c>
      <c r="R28" s="1324">
        <v>303.52108206206537</v>
      </c>
      <c r="S28" s="1324">
        <v>35212.268189255585</v>
      </c>
      <c r="T28" s="1401"/>
      <c r="U28" s="1402"/>
      <c r="V28" s="1501"/>
      <c r="W28" s="18"/>
      <c r="X28" s="18"/>
      <c r="Y28" s="400"/>
    </row>
    <row r="29" spans="1:25" ht="14.1" customHeight="1">
      <c r="A29" s="1531"/>
      <c r="B29" s="1540"/>
      <c r="C29" s="596" t="s">
        <v>87</v>
      </c>
      <c r="D29" s="595">
        <f t="shared" ref="D29:E29" si="5">D19-D24</f>
        <v>-133231.23999999929</v>
      </c>
      <c r="E29" s="595">
        <f t="shared" si="5"/>
        <v>-1709126.4874760024</v>
      </c>
      <c r="F29" s="14"/>
      <c r="G29" s="14"/>
      <c r="H29" s="14"/>
      <c r="I29" s="14"/>
      <c r="J29" s="14"/>
      <c r="K29" s="14"/>
      <c r="L29" s="1403"/>
      <c r="M29" s="1400">
        <v>45681</v>
      </c>
      <c r="N29" s="1324">
        <v>16495.166394107266</v>
      </c>
      <c r="O29" s="1324">
        <v>-1.682588879675029</v>
      </c>
      <c r="P29" s="1324">
        <v>17399.477999999999</v>
      </c>
      <c r="Q29" s="1324">
        <v>-52.442</v>
      </c>
      <c r="R29" s="1324">
        <v>313.12553145920754</v>
      </c>
      <c r="S29" s="1324">
        <v>32145.929073140542</v>
      </c>
      <c r="T29" s="1401"/>
      <c r="U29" s="1402"/>
      <c r="V29" s="1501"/>
      <c r="W29" s="18"/>
      <c r="X29" s="18"/>
      <c r="Y29" s="400"/>
    </row>
    <row r="30" spans="1:25" ht="14.1" customHeight="1">
      <c r="A30" s="1532"/>
      <c r="B30" s="1546" t="s">
        <v>94</v>
      </c>
      <c r="C30" s="1546"/>
      <c r="D30" s="598">
        <v>2262765.5006611343</v>
      </c>
      <c r="E30" s="598">
        <v>24949466.483721945</v>
      </c>
      <c r="F30" s="17"/>
      <c r="G30" s="17"/>
      <c r="H30" s="17"/>
      <c r="I30" s="17"/>
      <c r="J30" s="17"/>
      <c r="K30" s="17"/>
      <c r="L30" s="1403"/>
      <c r="M30" s="1400">
        <v>45682</v>
      </c>
      <c r="N30" s="1324">
        <v>16576.909512857779</v>
      </c>
      <c r="O30" s="1324">
        <v>-1.4566294824751187</v>
      </c>
      <c r="P30" s="1324">
        <v>12937.541999999999</v>
      </c>
      <c r="Q30" s="1324">
        <v>-9.5540000000000003</v>
      </c>
      <c r="R30" s="1324">
        <v>314.10409730521593</v>
      </c>
      <c r="S30" s="1324">
        <v>26770.240453676055</v>
      </c>
      <c r="T30" s="1401"/>
      <c r="U30" s="1402"/>
      <c r="V30" s="1501"/>
      <c r="W30" s="18"/>
      <c r="X30" s="18"/>
      <c r="Y30" s="400"/>
    </row>
    <row r="31" spans="1:25" ht="14.1" customHeight="1">
      <c r="A31" s="1530" t="s">
        <v>95</v>
      </c>
      <c r="B31" s="1533" t="s">
        <v>96</v>
      </c>
      <c r="C31" s="586" t="s">
        <v>97</v>
      </c>
      <c r="D31" s="587">
        <v>105312.92100000002</v>
      </c>
      <c r="E31" s="589">
        <v>1141811.2209999999</v>
      </c>
      <c r="F31" s="14"/>
      <c r="G31" s="14"/>
      <c r="H31" s="14"/>
      <c r="I31" s="14"/>
      <c r="J31" s="14"/>
      <c r="K31" s="14"/>
      <c r="L31" s="1403"/>
      <c r="M31" s="1400">
        <v>45683</v>
      </c>
      <c r="N31" s="1324">
        <v>16384.945709512456</v>
      </c>
      <c r="O31" s="1324">
        <v>-1.347715773836909</v>
      </c>
      <c r="P31" s="1324">
        <v>13113.534</v>
      </c>
      <c r="Q31" s="1324">
        <v>-8.6950000000000003</v>
      </c>
      <c r="R31" s="1324">
        <v>314.70677429051926</v>
      </c>
      <c r="S31" s="1324">
        <v>27182.130772141998</v>
      </c>
      <c r="T31" s="1401"/>
      <c r="U31" s="1402"/>
      <c r="V31" s="1501"/>
      <c r="W31" s="18"/>
      <c r="X31" s="18"/>
      <c r="Y31" s="400"/>
    </row>
    <row r="32" spans="1:25" ht="14.1" customHeight="1">
      <c r="A32" s="1531"/>
      <c r="B32" s="1534"/>
      <c r="C32" s="588" t="s">
        <v>72</v>
      </c>
      <c r="D32" s="589">
        <v>2595.0199999999945</v>
      </c>
      <c r="E32" s="589">
        <v>29259.250999999935</v>
      </c>
      <c r="F32" s="14"/>
      <c r="G32" s="14"/>
      <c r="H32" s="14"/>
      <c r="I32" s="14"/>
      <c r="J32" s="14"/>
      <c r="K32" s="14"/>
      <c r="L32" s="1403"/>
      <c r="M32" s="1400">
        <v>45684</v>
      </c>
      <c r="N32" s="1324">
        <v>15902.869525590833</v>
      </c>
      <c r="O32" s="1324">
        <v>-1.2867716096911992</v>
      </c>
      <c r="P32" s="1324">
        <v>10108.671</v>
      </c>
      <c r="Q32" s="1324">
        <v>-8.4719999999999995</v>
      </c>
      <c r="R32" s="1324">
        <v>314.12439567275527</v>
      </c>
      <c r="S32" s="1324">
        <v>28706.724022596707</v>
      </c>
      <c r="T32" s="1401"/>
      <c r="U32" s="1402"/>
      <c r="V32" s="1501"/>
      <c r="W32" s="18"/>
      <c r="X32" s="18"/>
      <c r="Y32" s="400"/>
    </row>
    <row r="33" spans="1:25" ht="14.1" customHeight="1">
      <c r="A33" s="1531"/>
      <c r="B33" s="1535"/>
      <c r="C33" s="590" t="s">
        <v>87</v>
      </c>
      <c r="D33" s="591">
        <f>SUM(D31:D32)</f>
        <v>107907.94100000001</v>
      </c>
      <c r="E33" s="591">
        <f>SUM(E31:E32)</f>
        <v>1171070.4719999998</v>
      </c>
      <c r="F33" s="14"/>
      <c r="G33" s="14"/>
      <c r="H33" s="14"/>
      <c r="I33" s="14"/>
      <c r="J33" s="14"/>
      <c r="K33" s="14"/>
      <c r="L33" s="1403"/>
      <c r="M33" s="1400">
        <v>45685</v>
      </c>
      <c r="N33" s="1324">
        <v>16580.580515641661</v>
      </c>
      <c r="O33" s="1324">
        <v>-1.2293908974220753</v>
      </c>
      <c r="P33" s="1324">
        <v>9954.7199999999993</v>
      </c>
      <c r="Q33" s="1324">
        <v>-8.2739999999999991</v>
      </c>
      <c r="R33" s="1324">
        <v>310.92841770369199</v>
      </c>
      <c r="S33" s="1324">
        <v>28193.773643706794</v>
      </c>
      <c r="T33" s="1401"/>
      <c r="U33" s="1402"/>
      <c r="V33" s="1501"/>
      <c r="W33" s="18"/>
      <c r="X33" s="18"/>
      <c r="Y33" s="400"/>
    </row>
    <row r="34" spans="1:25" ht="14.1" customHeight="1">
      <c r="A34" s="1531"/>
      <c r="B34" s="1533" t="s">
        <v>98</v>
      </c>
      <c r="C34" s="586" t="s">
        <v>97</v>
      </c>
      <c r="D34" s="587">
        <v>8589.8259999999991</v>
      </c>
      <c r="E34" s="587">
        <v>90410.78</v>
      </c>
      <c r="F34" s="14"/>
      <c r="G34" s="14"/>
      <c r="H34" s="14"/>
      <c r="I34" s="14"/>
      <c r="J34" s="14"/>
      <c r="K34" s="14"/>
      <c r="L34" s="1403"/>
      <c r="M34" s="1400">
        <v>45686</v>
      </c>
      <c r="N34" s="1324">
        <v>17063.481122788504</v>
      </c>
      <c r="O34" s="1324">
        <v>-1.2716954671364136</v>
      </c>
      <c r="P34" s="1324">
        <v>12447.812</v>
      </c>
      <c r="Q34" s="1324">
        <v>-8.2479999999999993</v>
      </c>
      <c r="R34" s="1324">
        <v>306.96211668651222</v>
      </c>
      <c r="S34" s="1324">
        <v>28712.281919511919</v>
      </c>
      <c r="T34" s="1401"/>
      <c r="U34" s="1402"/>
      <c r="V34" s="1501"/>
      <c r="W34" s="18"/>
      <c r="X34" s="18"/>
      <c r="Y34" s="400"/>
    </row>
    <row r="35" spans="1:25" ht="14.1" customHeight="1">
      <c r="A35" s="1531"/>
      <c r="B35" s="1534"/>
      <c r="C35" s="588" t="s">
        <v>72</v>
      </c>
      <c r="D35" s="589">
        <v>0</v>
      </c>
      <c r="E35" s="589">
        <v>0</v>
      </c>
      <c r="F35" s="14"/>
      <c r="G35" s="14"/>
      <c r="H35" s="14"/>
      <c r="I35" s="14"/>
      <c r="J35" s="14"/>
      <c r="K35" s="14"/>
      <c r="L35" s="1403"/>
      <c r="M35" s="1400">
        <v>45687</v>
      </c>
      <c r="N35" s="1324">
        <v>15484.212746456364</v>
      </c>
      <c r="O35" s="1324">
        <v>-1.2625584110426038</v>
      </c>
      <c r="P35" s="1324">
        <v>12699.566999999999</v>
      </c>
      <c r="Q35" s="1324">
        <v>-8.8130000000000006</v>
      </c>
      <c r="R35" s="1324">
        <v>319.12480625075551</v>
      </c>
      <c r="S35" s="1324">
        <v>30960.566468337471</v>
      </c>
      <c r="T35" s="1401"/>
      <c r="U35" s="1402"/>
      <c r="V35" s="1501"/>
      <c r="W35" s="18"/>
      <c r="X35" s="18"/>
      <c r="Y35" s="400"/>
    </row>
    <row r="36" spans="1:25" ht="14.1" customHeight="1">
      <c r="A36" s="1531"/>
      <c r="B36" s="1535"/>
      <c r="C36" s="590" t="s">
        <v>87</v>
      </c>
      <c r="D36" s="591">
        <f>SUM(D34:D35)</f>
        <v>8589.8259999999991</v>
      </c>
      <c r="E36" s="591">
        <f>SUM(E34:E35)</f>
        <v>90410.78</v>
      </c>
      <c r="F36" s="14"/>
      <c r="G36" s="14"/>
      <c r="H36" s="14"/>
      <c r="I36" s="14"/>
      <c r="J36" s="14"/>
      <c r="K36" s="14"/>
      <c r="L36" s="1403"/>
      <c r="M36" s="1400">
        <v>45688</v>
      </c>
      <c r="N36" s="1324">
        <v>15088.571798438226</v>
      </c>
      <c r="O36" s="1324">
        <v>-1.4622030866923426</v>
      </c>
      <c r="P36" s="1324">
        <v>15994.987999999999</v>
      </c>
      <c r="Q36" s="1324">
        <v>-9.0269999999999992</v>
      </c>
      <c r="R36" s="1324">
        <v>328.00986304924339</v>
      </c>
      <c r="S36" s="1324">
        <v>31122.176246780717</v>
      </c>
      <c r="T36" s="1401"/>
      <c r="U36" s="1402"/>
      <c r="V36" s="1501"/>
      <c r="W36" s="18"/>
      <c r="X36" s="18"/>
      <c r="Y36" s="400"/>
    </row>
    <row r="37" spans="1:25" ht="14.1" customHeight="1">
      <c r="A37" s="1531"/>
      <c r="B37" s="1537" t="s">
        <v>87</v>
      </c>
      <c r="C37" s="592" t="s">
        <v>97</v>
      </c>
      <c r="D37" s="593">
        <f>D31+D34</f>
        <v>113902.74700000002</v>
      </c>
      <c r="E37" s="593">
        <f>E31+E34</f>
        <v>1232222.0009999999</v>
      </c>
      <c r="F37" s="14"/>
      <c r="G37" s="14"/>
      <c r="H37" s="14"/>
      <c r="I37" s="14"/>
      <c r="J37" s="14"/>
      <c r="K37" s="14"/>
      <c r="L37" s="1403"/>
      <c r="M37" s="1400">
        <v>45689</v>
      </c>
      <c r="N37" s="1324">
        <v>15012.665603152707</v>
      </c>
      <c r="O37" s="1324">
        <v>-1.4921726306800378</v>
      </c>
      <c r="P37" s="1324">
        <v>15067.023999999999</v>
      </c>
      <c r="Q37" s="1324">
        <v>-40.314</v>
      </c>
      <c r="R37" s="1324">
        <v>317.07924130732084</v>
      </c>
      <c r="S37" s="1324">
        <v>29772.477812644487</v>
      </c>
      <c r="T37" s="1401"/>
      <c r="U37" s="1402"/>
      <c r="V37" s="1501"/>
      <c r="W37" s="18"/>
      <c r="X37" s="18"/>
      <c r="Y37" s="400"/>
    </row>
    <row r="38" spans="1:25" ht="14.1" customHeight="1">
      <c r="A38" s="1531"/>
      <c r="B38" s="1538"/>
      <c r="C38" s="594" t="s">
        <v>72</v>
      </c>
      <c r="D38" s="595">
        <f t="shared" ref="D38:E38" si="6">D32+D35</f>
        <v>2595.0199999999945</v>
      </c>
      <c r="E38" s="595">
        <f t="shared" si="6"/>
        <v>29259.250999999935</v>
      </c>
      <c r="F38" s="14"/>
      <c r="G38" s="14"/>
      <c r="H38" s="14"/>
      <c r="I38" s="14"/>
      <c r="J38" s="14"/>
      <c r="K38" s="14"/>
      <c r="L38" s="1403"/>
      <c r="M38" s="1400">
        <v>45690</v>
      </c>
      <c r="N38" s="1324">
        <v>15174.833528808127</v>
      </c>
      <c r="O38" s="1324">
        <v>-1.4687817670798855</v>
      </c>
      <c r="P38" s="1324">
        <v>15947.691999999999</v>
      </c>
      <c r="Q38" s="1324">
        <v>-49.985999999999997</v>
      </c>
      <c r="R38" s="1324">
        <v>320.32492813424585</v>
      </c>
      <c r="S38" s="1324">
        <v>32079.172817446739</v>
      </c>
      <c r="T38" s="1401"/>
      <c r="U38" s="1402"/>
      <c r="V38" s="1501"/>
      <c r="W38" s="18"/>
      <c r="X38" s="18"/>
      <c r="Y38" s="400"/>
    </row>
    <row r="39" spans="1:25" ht="14.1" customHeight="1">
      <c r="A39" s="1532"/>
      <c r="B39" s="1539"/>
      <c r="C39" s="596" t="s">
        <v>87</v>
      </c>
      <c r="D39" s="595">
        <f t="shared" ref="D39:E39" si="7">D33+D36</f>
        <v>116497.76700000001</v>
      </c>
      <c r="E39" s="595">
        <f t="shared" si="7"/>
        <v>1261481.2519999999</v>
      </c>
      <c r="F39" s="17"/>
      <c r="G39" s="17"/>
      <c r="H39" s="17"/>
      <c r="I39" s="17"/>
      <c r="J39" s="17"/>
      <c r="K39" s="17"/>
      <c r="L39" s="1403"/>
      <c r="M39" s="1400">
        <v>45691</v>
      </c>
      <c r="N39" s="1324">
        <v>15661.699020285063</v>
      </c>
      <c r="O39" s="1324">
        <v>-1.5493706018272857</v>
      </c>
      <c r="P39" s="1324">
        <v>20472.145</v>
      </c>
      <c r="Q39" s="1324">
        <v>-56.143999999999998</v>
      </c>
      <c r="R39" s="1324">
        <v>295.69019928981481</v>
      </c>
      <c r="S39" s="1324">
        <v>37775.755256108809</v>
      </c>
      <c r="T39" s="1401"/>
      <c r="U39" s="1402"/>
      <c r="V39" s="1501"/>
      <c r="W39" s="18"/>
      <c r="X39" s="18"/>
      <c r="Y39" s="400"/>
    </row>
    <row r="40" spans="1:25" ht="14.1" customHeight="1">
      <c r="A40" s="1530" t="s">
        <v>99</v>
      </c>
      <c r="B40" s="1533" t="s">
        <v>100</v>
      </c>
      <c r="C40" s="586" t="s">
        <v>101</v>
      </c>
      <c r="D40" s="587">
        <v>6794967.5775150908</v>
      </c>
      <c r="E40" s="587">
        <v>74420068.595653996</v>
      </c>
      <c r="F40" s="14"/>
      <c r="G40" s="14"/>
      <c r="H40" s="14"/>
      <c r="I40" s="14"/>
      <c r="J40" s="14"/>
      <c r="K40" s="14"/>
      <c r="L40" s="1403"/>
      <c r="M40" s="1400">
        <v>45692</v>
      </c>
      <c r="N40" s="1324">
        <v>15000.269222393588</v>
      </c>
      <c r="O40" s="1324">
        <v>-1.5277157788849571</v>
      </c>
      <c r="P40" s="1324">
        <v>20325.582999999999</v>
      </c>
      <c r="Q40" s="1324">
        <v>-62.975000000000001</v>
      </c>
      <c r="R40" s="1324">
        <v>305.57604619969874</v>
      </c>
      <c r="S40" s="1324">
        <v>36798.349986493064</v>
      </c>
      <c r="T40" s="1401"/>
      <c r="U40" s="1402"/>
      <c r="V40" s="1501"/>
      <c r="W40" s="18"/>
      <c r="X40" s="18"/>
      <c r="Y40" s="400"/>
    </row>
    <row r="41" spans="1:25" ht="14.1" customHeight="1">
      <c r="A41" s="1531"/>
      <c r="B41" s="1534"/>
      <c r="C41" s="588" t="s">
        <v>102</v>
      </c>
      <c r="D41" s="589">
        <v>101122.482723422</v>
      </c>
      <c r="E41" s="589">
        <v>1105317.73602</v>
      </c>
      <c r="F41" s="14"/>
      <c r="G41" s="14"/>
      <c r="H41" s="14"/>
      <c r="I41" s="14"/>
      <c r="J41" s="14"/>
      <c r="K41" s="14"/>
      <c r="L41" s="1403"/>
      <c r="M41" s="1400">
        <v>45693</v>
      </c>
      <c r="N41" s="1324">
        <v>15024.86047479531</v>
      </c>
      <c r="O41" s="1324">
        <v>-1.4685990259580095</v>
      </c>
      <c r="P41" s="1324">
        <v>21629.766</v>
      </c>
      <c r="Q41" s="1324">
        <v>-45.552</v>
      </c>
      <c r="R41" s="1324">
        <v>314.30281819628823</v>
      </c>
      <c r="S41" s="1324">
        <v>36446.06688822405</v>
      </c>
      <c r="T41" s="1401"/>
      <c r="U41" s="1402"/>
      <c r="V41" s="1501"/>
      <c r="W41" s="18"/>
      <c r="X41" s="18"/>
      <c r="Y41" s="400"/>
    </row>
    <row r="42" spans="1:25" ht="14.1" customHeight="1">
      <c r="A42" s="1531"/>
      <c r="B42" s="1535"/>
      <c r="C42" s="590" t="s">
        <v>87</v>
      </c>
      <c r="D42" s="591">
        <f>SUM(D40:D41)</f>
        <v>6896090.0602385132</v>
      </c>
      <c r="E42" s="591">
        <f>SUM(E40:E41)</f>
        <v>75525386.331673995</v>
      </c>
      <c r="F42" s="14"/>
      <c r="G42" s="14"/>
      <c r="H42" s="14"/>
      <c r="I42" s="14"/>
      <c r="J42" s="14"/>
      <c r="K42" s="14"/>
      <c r="L42" s="1403"/>
      <c r="M42" s="1400">
        <v>45694</v>
      </c>
      <c r="N42" s="1324">
        <v>15157.28626679952</v>
      </c>
      <c r="O42" s="1324">
        <v>-1.5289949667380904</v>
      </c>
      <c r="P42" s="1324">
        <v>20081.36</v>
      </c>
      <c r="Q42" s="1324">
        <v>-10.618</v>
      </c>
      <c r="R42" s="1324">
        <v>314.538327441619</v>
      </c>
      <c r="S42" s="1324">
        <v>35526.562704046439</v>
      </c>
      <c r="T42" s="1401"/>
      <c r="U42" s="1402"/>
      <c r="V42" s="1501"/>
      <c r="W42" s="18"/>
      <c r="X42" s="18"/>
      <c r="Y42" s="400"/>
    </row>
    <row r="43" spans="1:25" ht="14.1" customHeight="1">
      <c r="A43" s="1531"/>
      <c r="B43" s="1533" t="s">
        <v>103</v>
      </c>
      <c r="C43" s="586" t="s">
        <v>101</v>
      </c>
      <c r="D43" s="587">
        <v>9265.0509999999995</v>
      </c>
      <c r="E43" s="589">
        <v>97921.47600000001</v>
      </c>
      <c r="F43" s="14"/>
      <c r="G43" s="14"/>
      <c r="H43" s="14"/>
      <c r="I43" s="14"/>
      <c r="J43" s="14"/>
      <c r="K43" s="14"/>
      <c r="L43" s="1403"/>
      <c r="M43" s="1400">
        <v>45695</v>
      </c>
      <c r="N43" s="1324">
        <v>17561.49500542993</v>
      </c>
      <c r="O43" s="1324">
        <v>-1.6096751720464288</v>
      </c>
      <c r="P43" s="1324">
        <v>15381.922</v>
      </c>
      <c r="Q43" s="1324">
        <v>-9.5239999999999991</v>
      </c>
      <c r="R43" s="1324">
        <v>315.79696273391994</v>
      </c>
      <c r="S43" s="1324">
        <v>32525.44176678986</v>
      </c>
      <c r="T43" s="1401"/>
      <c r="U43" s="1402"/>
      <c r="V43" s="1501"/>
      <c r="W43" s="18"/>
      <c r="X43" s="18"/>
      <c r="Y43" s="400"/>
    </row>
    <row r="44" spans="1:25" ht="14.1" customHeight="1">
      <c r="A44" s="1531"/>
      <c r="B44" s="1534"/>
      <c r="C44" s="588" t="s">
        <v>102</v>
      </c>
      <c r="D44" s="589">
        <v>13.654999999999999</v>
      </c>
      <c r="E44" s="589">
        <v>145.02799999999999</v>
      </c>
      <c r="F44" s="14"/>
      <c r="G44" s="14"/>
      <c r="H44" s="14"/>
      <c r="I44" s="14"/>
      <c r="J44" s="14"/>
      <c r="K44" s="14"/>
      <c r="L44" s="1403"/>
      <c r="M44" s="1400">
        <v>45696</v>
      </c>
      <c r="N44" s="1324">
        <v>15338.349628367649</v>
      </c>
      <c r="O44" s="1324">
        <v>-1.5297259312255951</v>
      </c>
      <c r="P44" s="1324">
        <v>14651.022000000001</v>
      </c>
      <c r="Q44" s="1324">
        <v>-9.1859999999999999</v>
      </c>
      <c r="R44" s="1324">
        <v>306.46848770465215</v>
      </c>
      <c r="S44" s="1324">
        <v>29510.042640038653</v>
      </c>
      <c r="T44" s="1401"/>
      <c r="U44" s="1402"/>
      <c r="V44" s="1501"/>
      <c r="W44" s="18"/>
      <c r="X44" s="18"/>
      <c r="Y44" s="400"/>
    </row>
    <row r="45" spans="1:25" ht="14.1" customHeight="1">
      <c r="A45" s="1531"/>
      <c r="B45" s="1535"/>
      <c r="C45" s="590" t="s">
        <v>87</v>
      </c>
      <c r="D45" s="591">
        <v>9278.7060000000001</v>
      </c>
      <c r="E45" s="589">
        <v>98066.504000000015</v>
      </c>
      <c r="F45" s="14"/>
      <c r="G45" s="14"/>
      <c r="H45" s="14"/>
      <c r="I45" s="14"/>
      <c r="J45" s="14"/>
      <c r="K45" s="14"/>
      <c r="L45" s="1403"/>
      <c r="M45" s="1400">
        <v>45697</v>
      </c>
      <c r="N45" s="1324">
        <v>15139.982083927545</v>
      </c>
      <c r="O45" s="1324">
        <v>-1.4946396358253664</v>
      </c>
      <c r="P45" s="1324">
        <v>15262.744000000001</v>
      </c>
      <c r="Q45" s="1324">
        <v>-9.016</v>
      </c>
      <c r="R45" s="1324">
        <v>310.49634229577566</v>
      </c>
      <c r="S45" s="1324">
        <v>30237.283613354895</v>
      </c>
      <c r="T45" s="1401"/>
      <c r="U45" s="1402"/>
      <c r="V45" s="1501"/>
      <c r="W45" s="18"/>
      <c r="X45" s="18"/>
      <c r="Y45" s="400"/>
    </row>
    <row r="46" spans="1:25" ht="14.1" customHeight="1">
      <c r="A46" s="1531"/>
      <c r="B46" s="1536" t="s">
        <v>104</v>
      </c>
      <c r="C46" s="1536"/>
      <c r="D46" s="599">
        <v>2595.0199999999945</v>
      </c>
      <c r="E46" s="599">
        <v>29259.250999999935</v>
      </c>
      <c r="F46" s="14"/>
      <c r="G46" s="14"/>
      <c r="H46" s="14"/>
      <c r="I46" s="14"/>
      <c r="J46" s="14"/>
      <c r="K46" s="14"/>
      <c r="L46" s="1403"/>
      <c r="M46" s="1400">
        <v>45698</v>
      </c>
      <c r="N46" s="1324">
        <v>14709.963046412966</v>
      </c>
      <c r="O46" s="1324">
        <v>-1.6035634942801904</v>
      </c>
      <c r="P46" s="1324">
        <v>18246.679</v>
      </c>
      <c r="Q46" s="1324">
        <v>-10.496</v>
      </c>
      <c r="R46" s="1324">
        <v>311.72376106849947</v>
      </c>
      <c r="S46" s="1324">
        <v>32973.866900991256</v>
      </c>
      <c r="T46" s="1401"/>
      <c r="U46" s="1402"/>
      <c r="V46" s="1501"/>
      <c r="W46" s="18"/>
      <c r="X46" s="18"/>
      <c r="Y46" s="400"/>
    </row>
    <row r="47" spans="1:25" ht="14.1" customHeight="1">
      <c r="A47" s="1531"/>
      <c r="B47" s="1536" t="s">
        <v>105</v>
      </c>
      <c r="C47" s="1536"/>
      <c r="D47" s="599">
        <v>299047.22899999999</v>
      </c>
      <c r="E47" s="589">
        <v>3276879.4571440006</v>
      </c>
      <c r="F47" s="14"/>
      <c r="G47" s="14"/>
      <c r="H47" s="14"/>
      <c r="I47" s="14"/>
      <c r="J47" s="14"/>
      <c r="K47" s="14"/>
      <c r="L47" s="1403"/>
      <c r="M47" s="1400">
        <v>45699</v>
      </c>
      <c r="N47" s="1324">
        <v>15099.332707572627</v>
      </c>
      <c r="O47" s="1324">
        <v>-2458.3450406558045</v>
      </c>
      <c r="P47" s="1324">
        <v>20085.769</v>
      </c>
      <c r="Q47" s="1324">
        <v>-9.8719999999999999</v>
      </c>
      <c r="R47" s="1324">
        <v>306.75599369708925</v>
      </c>
      <c r="S47" s="1324">
        <v>33377.464774745873</v>
      </c>
      <c r="T47" s="1401"/>
      <c r="U47" s="1402"/>
      <c r="V47" s="1501"/>
      <c r="W47" s="18"/>
      <c r="X47" s="18"/>
      <c r="Y47" s="400"/>
    </row>
    <row r="48" spans="1:25" ht="14.1" customHeight="1">
      <c r="A48" s="1531"/>
      <c r="B48" s="1537" t="s">
        <v>106</v>
      </c>
      <c r="C48" s="592" t="s">
        <v>101</v>
      </c>
      <c r="D48" s="593">
        <f>D40+D43+D47</f>
        <v>7103279.8575150911</v>
      </c>
      <c r="E48" s="593">
        <f>E40+E43+E47</f>
        <v>77794869.528797999</v>
      </c>
      <c r="F48" s="14"/>
      <c r="G48" s="14"/>
      <c r="H48" s="14"/>
      <c r="I48" s="14"/>
      <c r="J48" s="14"/>
      <c r="K48" s="14"/>
      <c r="L48" s="1403"/>
      <c r="M48" s="1400">
        <v>45700</v>
      </c>
      <c r="N48" s="1324">
        <v>15884.168330852637</v>
      </c>
      <c r="O48" s="1324">
        <v>-2440.9958883732188</v>
      </c>
      <c r="P48" s="1324">
        <v>21515.863000000001</v>
      </c>
      <c r="Q48" s="1324">
        <v>-52.622</v>
      </c>
      <c r="R48" s="1324">
        <v>311.76375146192231</v>
      </c>
      <c r="S48" s="1324">
        <v>37348.388633904338</v>
      </c>
      <c r="T48" s="1401"/>
      <c r="U48" s="1402"/>
      <c r="V48" s="1501"/>
      <c r="W48" s="18"/>
      <c r="X48" s="18"/>
      <c r="Y48" s="400"/>
    </row>
    <row r="49" spans="1:25" ht="14.1" customHeight="1">
      <c r="A49" s="1531"/>
      <c r="B49" s="1538"/>
      <c r="C49" s="594" t="s">
        <v>107</v>
      </c>
      <c r="D49" s="595">
        <f>D41+D44+D46+579</f>
        <v>104310.15772342199</v>
      </c>
      <c r="E49" s="595">
        <f>E41+E44+E46+6333</f>
        <v>1141055.0150199998</v>
      </c>
      <c r="F49" s="14"/>
      <c r="G49" s="14"/>
      <c r="H49" s="14"/>
      <c r="I49" s="14"/>
      <c r="J49" s="14"/>
      <c r="K49" s="14"/>
      <c r="L49" s="1403"/>
      <c r="M49" s="1400">
        <v>45701</v>
      </c>
      <c r="N49" s="1324">
        <v>15966.246747893865</v>
      </c>
      <c r="O49" s="1324">
        <v>-2432.1197665441218</v>
      </c>
      <c r="P49" s="1324">
        <v>25970.929</v>
      </c>
      <c r="Q49" s="1324">
        <v>-58.423000000000002</v>
      </c>
      <c r="R49" s="1324">
        <v>310.98186076742422</v>
      </c>
      <c r="S49" s="1324">
        <v>38143.778911142363</v>
      </c>
      <c r="T49" s="1401"/>
      <c r="U49" s="1402"/>
      <c r="V49" s="1501"/>
      <c r="W49" s="18"/>
      <c r="X49" s="18"/>
      <c r="Y49" s="400"/>
    </row>
    <row r="50" spans="1:25" ht="14.1" customHeight="1">
      <c r="A50" s="1532"/>
      <c r="B50" s="1539"/>
      <c r="C50" s="596" t="s">
        <v>87</v>
      </c>
      <c r="D50" s="597">
        <f>SUM(D48:D49)</f>
        <v>7207590.0152385132</v>
      </c>
      <c r="E50" s="597">
        <f>SUM(E48:E49)</f>
        <v>78935924.543817997</v>
      </c>
      <c r="F50" s="18"/>
      <c r="G50" s="18"/>
      <c r="H50" s="14"/>
      <c r="I50" s="14"/>
      <c r="J50" s="14"/>
      <c r="K50" s="14"/>
      <c r="L50" s="1403"/>
      <c r="M50" s="1400">
        <v>45702</v>
      </c>
      <c r="N50" s="1324">
        <v>15266.703485177899</v>
      </c>
      <c r="O50" s="1324">
        <v>-4701.8745381220106</v>
      </c>
      <c r="P50" s="1324">
        <v>26888.276999999998</v>
      </c>
      <c r="Q50" s="1324">
        <v>-61.46</v>
      </c>
      <c r="R50" s="1324">
        <v>322.05818382331347</v>
      </c>
      <c r="S50" s="1324">
        <v>39975.220266892225</v>
      </c>
      <c r="T50" s="1401"/>
      <c r="U50" s="1402"/>
      <c r="V50" s="1501"/>
      <c r="W50" s="18"/>
      <c r="X50" s="18"/>
      <c r="Y50" s="400"/>
    </row>
    <row r="51" spans="1:25" ht="14.1" customHeight="1">
      <c r="A51" s="1540" t="s">
        <v>108</v>
      </c>
      <c r="B51" s="1540"/>
      <c r="C51" s="1540"/>
      <c r="D51" s="597">
        <f>D8+D19+D39-D11-D24-D50</f>
        <v>-44508.464798050933</v>
      </c>
      <c r="E51" s="597">
        <f>E8+E19+E39-E11-E24-E50</f>
        <v>-532726.72916568816</v>
      </c>
      <c r="F51" s="431"/>
      <c r="G51" s="17"/>
      <c r="H51" s="431"/>
      <c r="I51" s="432"/>
      <c r="J51" s="431"/>
      <c r="K51" s="17"/>
      <c r="L51" s="1403"/>
      <c r="M51" s="1400">
        <v>45703</v>
      </c>
      <c r="N51" s="1324">
        <v>16832.704912191086</v>
      </c>
      <c r="O51" s="1324">
        <v>-4066.8105736557072</v>
      </c>
      <c r="P51" s="1324">
        <v>25938.805</v>
      </c>
      <c r="Q51" s="1324">
        <v>-59.948</v>
      </c>
      <c r="R51" s="1324">
        <v>314.74114246230386</v>
      </c>
      <c r="S51" s="1324">
        <v>35820.157896976576</v>
      </c>
      <c r="T51" s="1401"/>
      <c r="U51" s="1402"/>
      <c r="V51" s="1501"/>
      <c r="W51" s="18"/>
      <c r="X51" s="18"/>
      <c r="Y51" s="400"/>
    </row>
    <row r="52" spans="1:25" ht="14.45" customHeight="1">
      <c r="A52" s="555"/>
      <c r="B52" s="555"/>
      <c r="C52" s="555"/>
      <c r="D52" s="556"/>
      <c r="E52" s="556"/>
      <c r="G52" s="14"/>
      <c r="I52" s="18"/>
      <c r="K52" s="14"/>
      <c r="L52" s="1403"/>
      <c r="M52" s="1400">
        <v>45704</v>
      </c>
      <c r="N52" s="1324">
        <v>17760.163069596951</v>
      </c>
      <c r="O52" s="1324">
        <v>-2432.618984823484</v>
      </c>
      <c r="P52" s="1324">
        <v>23187.574000000001</v>
      </c>
      <c r="Q52" s="1324">
        <v>-63.587000000000003</v>
      </c>
      <c r="R52" s="1324">
        <v>315.83695312734278</v>
      </c>
      <c r="S52" s="1324">
        <v>36790.948436273611</v>
      </c>
      <c r="T52" s="1401"/>
      <c r="V52" s="1501"/>
      <c r="W52" s="18"/>
      <c r="X52" s="18"/>
      <c r="Y52" s="400"/>
    </row>
    <row r="53" spans="1:25" ht="14.45" customHeight="1">
      <c r="A53" s="1529" t="s">
        <v>469</v>
      </c>
      <c r="B53" s="1529"/>
      <c r="C53" s="1529"/>
      <c r="D53" s="1529"/>
      <c r="E53" s="1529"/>
      <c r="F53" s="1529"/>
      <c r="G53" s="1529"/>
      <c r="H53" s="1529"/>
      <c r="I53" s="1529"/>
      <c r="J53" s="1529"/>
      <c r="K53" s="1529"/>
      <c r="L53" s="1403"/>
      <c r="M53" s="1400">
        <v>45705</v>
      </c>
      <c r="N53" s="1324">
        <v>16244.510228714267</v>
      </c>
      <c r="O53" s="1324">
        <v>-4753.969502590332</v>
      </c>
      <c r="P53" s="1324">
        <v>24480.417000000001</v>
      </c>
      <c r="Q53" s="1324">
        <v>-66.3</v>
      </c>
      <c r="R53" s="1324">
        <v>315.29565128934922</v>
      </c>
      <c r="S53" s="1324">
        <v>41847.308143966082</v>
      </c>
      <c r="T53" s="1401"/>
      <c r="V53" s="1501"/>
      <c r="W53" s="18"/>
      <c r="X53" s="18"/>
      <c r="Y53" s="400"/>
    </row>
    <row r="54" spans="1:25" ht="14.45" customHeight="1">
      <c r="A54" s="1529"/>
      <c r="B54" s="1529"/>
      <c r="C54" s="1529"/>
      <c r="D54" s="1529"/>
      <c r="E54" s="1529"/>
      <c r="F54" s="1529"/>
      <c r="G54" s="1529"/>
      <c r="H54" s="1529"/>
      <c r="I54" s="1529"/>
      <c r="J54" s="1529"/>
      <c r="K54" s="1529"/>
      <c r="L54" s="1403"/>
      <c r="M54" s="1400">
        <v>45706</v>
      </c>
      <c r="N54" s="1324">
        <v>17917.69807272312</v>
      </c>
      <c r="O54" s="1324">
        <v>-5135.9555838100669</v>
      </c>
      <c r="P54" s="1324">
        <v>29884.828000000001</v>
      </c>
      <c r="Q54" s="1324">
        <v>-59.682000000000002</v>
      </c>
      <c r="R54" s="1324">
        <v>314.96436828425067</v>
      </c>
      <c r="S54" s="1324">
        <v>40640.749095421248</v>
      </c>
      <c r="T54" s="1401"/>
      <c r="V54" s="1501"/>
      <c r="W54" s="18"/>
      <c r="X54" s="18"/>
      <c r="Y54" s="400"/>
    </row>
    <row r="55" spans="1:25" ht="14.45" customHeight="1">
      <c r="A55" s="1529"/>
      <c r="B55" s="1529"/>
      <c r="C55" s="1529"/>
      <c r="D55" s="1529"/>
      <c r="E55" s="1529"/>
      <c r="F55" s="1529"/>
      <c r="G55" s="1529"/>
      <c r="H55" s="1529"/>
      <c r="I55" s="1529"/>
      <c r="J55" s="1529"/>
      <c r="K55" s="1529"/>
      <c r="L55" s="1403"/>
      <c r="M55" s="1400">
        <v>45707</v>
      </c>
      <c r="N55" s="1324">
        <v>20542.024725941781</v>
      </c>
      <c r="O55" s="1324">
        <v>-9661.6703604585746</v>
      </c>
      <c r="P55" s="1324">
        <v>29244.01</v>
      </c>
      <c r="Q55" s="1324">
        <v>-288.33600000000001</v>
      </c>
      <c r="R55" s="1324">
        <v>310.69426241842029</v>
      </c>
      <c r="S55" s="1324">
        <v>39509.485535436965</v>
      </c>
      <c r="T55" s="1401"/>
      <c r="V55" s="1501"/>
      <c r="W55" s="18"/>
      <c r="X55" s="18"/>
      <c r="Y55" s="400"/>
    </row>
    <row r="56" spans="1:25" ht="12.75" customHeight="1">
      <c r="A56" s="1529"/>
      <c r="B56" s="1529"/>
      <c r="C56" s="1529"/>
      <c r="D56" s="1529"/>
      <c r="E56" s="1529"/>
      <c r="F56" s="1529"/>
      <c r="G56" s="1529"/>
      <c r="H56" s="1529"/>
      <c r="I56" s="1529"/>
      <c r="J56" s="1529"/>
      <c r="K56" s="1529"/>
      <c r="M56" s="1400">
        <v>45708</v>
      </c>
      <c r="N56" s="1324">
        <v>15555.00065146051</v>
      </c>
      <c r="O56" s="1324">
        <v>-2659.3109645193072</v>
      </c>
      <c r="P56" s="1324">
        <v>24707.894</v>
      </c>
      <c r="Q56" s="1324">
        <v>-64.900999999999996</v>
      </c>
      <c r="R56" s="1324">
        <v>316.208318882431</v>
      </c>
      <c r="S56" s="1324">
        <v>37433.854241254136</v>
      </c>
      <c r="T56" s="1401"/>
      <c r="V56" s="1501"/>
      <c r="W56" s="18"/>
      <c r="X56" s="18"/>
      <c r="Y56" s="400"/>
    </row>
    <row r="57" spans="1:25">
      <c r="A57" s="1411"/>
      <c r="B57" s="1411"/>
      <c r="C57" s="1411"/>
      <c r="D57" s="1411"/>
      <c r="E57" s="1411"/>
      <c r="F57" s="1411"/>
      <c r="G57" s="1411"/>
      <c r="H57" s="1411"/>
      <c r="I57" s="1411"/>
      <c r="J57" s="1411"/>
      <c r="K57" s="1411"/>
      <c r="M57" s="1400">
        <v>45709</v>
      </c>
      <c r="N57" s="1324">
        <v>18223.661486455931</v>
      </c>
      <c r="O57" s="1324">
        <v>-2433.7752843139992</v>
      </c>
      <c r="P57" s="1324">
        <v>18716.116999999998</v>
      </c>
      <c r="Q57" s="1324">
        <v>-44.805999999999997</v>
      </c>
      <c r="R57" s="1324">
        <v>315.95710902074489</v>
      </c>
      <c r="S57" s="1324">
        <v>34966.63237420802</v>
      </c>
      <c r="T57" s="1401"/>
      <c r="V57" s="1501"/>
      <c r="W57" s="18"/>
      <c r="X57" s="18"/>
      <c r="Y57" s="400"/>
    </row>
    <row r="58" spans="1:25">
      <c r="D58" s="1500"/>
      <c r="E58" s="1500"/>
      <c r="M58" s="1400">
        <v>45710</v>
      </c>
      <c r="N58" s="1324">
        <v>17917.401782898512</v>
      </c>
      <c r="O58" s="1324">
        <v>-2430.9513807582061</v>
      </c>
      <c r="P58" s="1324">
        <v>15461.465</v>
      </c>
      <c r="Q58" s="1324">
        <v>-9.6129999999999995</v>
      </c>
      <c r="R58" s="1324">
        <v>317.7966671181951</v>
      </c>
      <c r="S58" s="1324">
        <v>29732.130984107978</v>
      </c>
      <c r="T58" s="1401"/>
      <c r="V58" s="1501"/>
      <c r="W58" s="18"/>
      <c r="X58" s="18"/>
      <c r="Y58" s="400"/>
    </row>
    <row r="59" spans="1:25">
      <c r="D59" s="14"/>
      <c r="E59" s="14"/>
      <c r="M59" s="1400">
        <v>45711</v>
      </c>
      <c r="N59" s="1324">
        <v>19051.785260524404</v>
      </c>
      <c r="O59" s="1324">
        <v>-2436.2197614664369</v>
      </c>
      <c r="P59" s="1324">
        <v>15420.583000000001</v>
      </c>
      <c r="Q59" s="1324">
        <v>-9.5129999999999999</v>
      </c>
      <c r="R59" s="1324">
        <v>309.19937902825421</v>
      </c>
      <c r="S59" s="1324">
        <v>30614.544278360834</v>
      </c>
      <c r="T59" s="1401"/>
      <c r="V59" s="1501"/>
      <c r="W59" s="18"/>
      <c r="X59" s="18"/>
      <c r="Y59" s="400"/>
    </row>
    <row r="60" spans="1:25">
      <c r="D60" s="14"/>
      <c r="E60" s="14"/>
      <c r="M60" s="1400">
        <v>45712</v>
      </c>
      <c r="N60" s="1324">
        <v>18017.976708440026</v>
      </c>
      <c r="O60" s="1324">
        <v>-4350.3163401402626</v>
      </c>
      <c r="P60" s="1324">
        <v>15259.084999999999</v>
      </c>
      <c r="Q60" s="1324">
        <v>-9.3529999999999998</v>
      </c>
      <c r="R60" s="1324">
        <v>318.77601615250381</v>
      </c>
      <c r="S60" s="1324">
        <v>29768.66713343744</v>
      </c>
      <c r="T60" s="1401"/>
      <c r="V60" s="1501"/>
      <c r="W60" s="18"/>
      <c r="X60" s="18"/>
      <c r="Y60" s="400"/>
    </row>
    <row r="61" spans="1:25">
      <c r="M61" s="1400">
        <v>45713</v>
      </c>
      <c r="N61" s="1324">
        <v>17094.246602034716</v>
      </c>
      <c r="O61" s="1324">
        <v>-2677.9576040996044</v>
      </c>
      <c r="P61" s="1324">
        <v>15585.924000000001</v>
      </c>
      <c r="Q61" s="1324">
        <v>-9.4849999999999994</v>
      </c>
      <c r="R61" s="1324">
        <v>311.85906343885614</v>
      </c>
      <c r="S61" s="1324">
        <v>31677.703505821974</v>
      </c>
      <c r="T61" s="1401"/>
      <c r="V61" s="1501"/>
      <c r="W61" s="18"/>
      <c r="X61" s="18"/>
      <c r="Y61" s="400"/>
    </row>
    <row r="62" spans="1:25">
      <c r="M62" s="1400">
        <v>45714</v>
      </c>
      <c r="N62" s="1324">
        <v>17126.892909567243</v>
      </c>
      <c r="O62" s="1324">
        <v>-2435.1949188201447</v>
      </c>
      <c r="P62" s="1324">
        <v>15254.554</v>
      </c>
      <c r="Q62" s="1324">
        <v>-8.9499999999999993</v>
      </c>
      <c r="R62" s="1324">
        <v>320.31476891189823</v>
      </c>
      <c r="S62" s="1324">
        <v>30294.678819188328</v>
      </c>
      <c r="T62" s="1401"/>
      <c r="V62" s="1501"/>
      <c r="W62" s="18"/>
      <c r="X62" s="18"/>
      <c r="Y62" s="400"/>
    </row>
    <row r="63" spans="1:25">
      <c r="M63" s="1400">
        <v>45715</v>
      </c>
      <c r="N63" s="1324">
        <v>16460.673212650017</v>
      </c>
      <c r="O63" s="1324">
        <v>-2433.0940609524091</v>
      </c>
      <c r="P63" s="1324">
        <v>16279.391</v>
      </c>
      <c r="Q63" s="1324">
        <v>-9.4489999999999998</v>
      </c>
      <c r="R63" s="1324">
        <v>317.88385171725088</v>
      </c>
      <c r="S63" s="1324">
        <v>30338.803945207554</v>
      </c>
      <c r="T63" s="1401"/>
      <c r="V63" s="1501"/>
      <c r="W63" s="18"/>
      <c r="X63" s="18"/>
      <c r="Y63" s="400"/>
    </row>
    <row r="64" spans="1:25">
      <c r="M64" s="1400">
        <v>45716</v>
      </c>
      <c r="N64" s="1324">
        <v>16766.20996919338</v>
      </c>
      <c r="O64" s="1324">
        <v>-2415.8837462318684</v>
      </c>
      <c r="P64" s="1324">
        <v>14658.35</v>
      </c>
      <c r="Q64" s="1324">
        <v>-7.2389999999999999</v>
      </c>
      <c r="R64" s="1324">
        <v>326.66354402661466</v>
      </c>
      <c r="S64" s="1324">
        <v>30012.229479500063</v>
      </c>
      <c r="T64" s="1401"/>
      <c r="V64" s="1501"/>
      <c r="W64" s="18"/>
      <c r="X64" s="18"/>
      <c r="Y64" s="400"/>
    </row>
    <row r="65" spans="13:25">
      <c r="M65" s="1400">
        <v>45717</v>
      </c>
      <c r="N65" s="1324">
        <v>16785.7889092933</v>
      </c>
      <c r="O65" s="1324">
        <v>-65.600548265264422</v>
      </c>
      <c r="P65" s="1324">
        <v>9417.2199999999993</v>
      </c>
      <c r="Q65" s="1324">
        <v>-3.5939999999999999</v>
      </c>
      <c r="R65" s="1324">
        <v>315.88508458172578</v>
      </c>
      <c r="S65" s="1324">
        <v>26290.572331429528</v>
      </c>
      <c r="T65" s="1401"/>
      <c r="V65" s="1501"/>
      <c r="W65" s="18"/>
      <c r="X65" s="18"/>
      <c r="Y65" s="400"/>
    </row>
    <row r="66" spans="13:25">
      <c r="M66" s="1400">
        <v>45718</v>
      </c>
      <c r="N66" s="1324">
        <v>17045.158985417675</v>
      </c>
      <c r="O66" s="1324">
        <v>-1.4030863337653947</v>
      </c>
      <c r="P66" s="1324">
        <v>9476.9120000000003</v>
      </c>
      <c r="Q66" s="1324">
        <v>-3.6150000000000002</v>
      </c>
      <c r="R66" s="1324">
        <v>315.17536080398276</v>
      </c>
      <c r="S66" s="1324">
        <v>26253.257024196879</v>
      </c>
      <c r="T66" s="1401"/>
      <c r="V66" s="1501"/>
      <c r="W66" s="18"/>
      <c r="X66" s="18"/>
      <c r="Y66" s="400"/>
    </row>
    <row r="67" spans="13:25">
      <c r="M67" s="1400">
        <v>45719</v>
      </c>
      <c r="N67" s="1324">
        <v>17780.621549094329</v>
      </c>
      <c r="O67" s="1324">
        <v>-1.316284300874204</v>
      </c>
      <c r="P67" s="1324">
        <v>9662.5049999999992</v>
      </c>
      <c r="Q67" s="1324">
        <v>-3.552</v>
      </c>
      <c r="R67" s="1324">
        <v>315.66781280646654</v>
      </c>
      <c r="S67" s="1324">
        <v>30028.865641190612</v>
      </c>
      <c r="T67" s="1401"/>
      <c r="V67" s="1501"/>
      <c r="W67" s="18"/>
      <c r="X67" s="18"/>
      <c r="Y67" s="400"/>
    </row>
    <row r="68" spans="13:25">
      <c r="M68" s="1400">
        <v>45720</v>
      </c>
      <c r="N68" s="1324">
        <v>15785.692750518276</v>
      </c>
      <c r="O68" s="1324">
        <v>-1.3323655195993089</v>
      </c>
      <c r="P68" s="1324">
        <v>10036.549000000001</v>
      </c>
      <c r="Q68" s="1324">
        <v>-3.5190000000000001</v>
      </c>
      <c r="R68" s="1324">
        <v>321.75252728546377</v>
      </c>
      <c r="S68" s="1324">
        <v>29200.273325671049</v>
      </c>
      <c r="T68" s="1401"/>
      <c r="V68" s="1501"/>
      <c r="W68" s="18"/>
      <c r="X68" s="18"/>
      <c r="Y68" s="400"/>
    </row>
    <row r="69" spans="13:25">
      <c r="M69" s="1400">
        <v>45721</v>
      </c>
      <c r="N69" s="1324">
        <v>18235.846862035145</v>
      </c>
      <c r="O69" s="1324">
        <v>-1.149624397723118</v>
      </c>
      <c r="P69" s="1324">
        <v>10013.687</v>
      </c>
      <c r="Q69" s="1324">
        <v>-3.1579999999999999</v>
      </c>
      <c r="R69" s="1324">
        <v>314.06101437697521</v>
      </c>
      <c r="S69" s="1324">
        <v>26008.802977808282</v>
      </c>
      <c r="T69" s="1401"/>
      <c r="V69" s="1501"/>
      <c r="W69" s="18"/>
      <c r="X69" s="18"/>
      <c r="Y69" s="400"/>
    </row>
    <row r="70" spans="13:25">
      <c r="M70" s="1400">
        <v>45722</v>
      </c>
      <c r="N70" s="1324">
        <v>17352.283248019732</v>
      </c>
      <c r="O70" s="1324">
        <v>-1.0095533278050173</v>
      </c>
      <c r="P70" s="1324">
        <v>8043.5720000000001</v>
      </c>
      <c r="Q70" s="1324">
        <v>-2.5179999999999998</v>
      </c>
      <c r="R70" s="1324">
        <v>311.77708293602984</v>
      </c>
      <c r="S70" s="1324">
        <v>23738.737102812538</v>
      </c>
      <c r="T70" s="1401"/>
      <c r="V70" s="1501"/>
      <c r="W70" s="18"/>
      <c r="X70" s="18"/>
      <c r="Y70" s="400"/>
    </row>
    <row r="71" spans="13:25">
      <c r="M71" s="1400">
        <v>45723</v>
      </c>
      <c r="N71" s="1324">
        <v>18272.222330305314</v>
      </c>
      <c r="O71" s="1324">
        <v>-0.97154317445476968</v>
      </c>
      <c r="P71" s="1324">
        <v>4512.6629999999996</v>
      </c>
      <c r="Q71" s="1324">
        <v>-1.6970000000000001</v>
      </c>
      <c r="R71" s="1324">
        <v>329.93483503882823</v>
      </c>
      <c r="S71" s="1324">
        <v>23820.659147286671</v>
      </c>
      <c r="T71" s="1401"/>
      <c r="V71" s="1501"/>
      <c r="W71" s="18"/>
      <c r="X71" s="18"/>
      <c r="Y71" s="400"/>
    </row>
    <row r="72" spans="13:25">
      <c r="M72" s="1400">
        <v>45724</v>
      </c>
      <c r="N72" s="1324">
        <v>16730.204048603962</v>
      </c>
      <c r="O72" s="1324">
        <v>-0.91964469584193131</v>
      </c>
      <c r="P72" s="1324">
        <v>3333.8150000000001</v>
      </c>
      <c r="Q72" s="1324">
        <v>-1.6950000000000001</v>
      </c>
      <c r="R72" s="1324">
        <v>312.65730981876436</v>
      </c>
      <c r="S72" s="1324">
        <v>19143.703880731115</v>
      </c>
      <c r="T72" s="1401"/>
      <c r="V72" s="1501"/>
      <c r="W72" s="18"/>
      <c r="X72" s="18"/>
      <c r="Y72" s="400"/>
    </row>
    <row r="73" spans="13:25">
      <c r="M73" s="1400">
        <v>45725</v>
      </c>
      <c r="N73" s="1324">
        <v>16712.534149487077</v>
      </c>
      <c r="O73" s="1324">
        <v>-0.92750256408260756</v>
      </c>
      <c r="P73" s="1324">
        <v>3178.48</v>
      </c>
      <c r="Q73" s="1324">
        <v>-1.571</v>
      </c>
      <c r="R73" s="1324">
        <v>310.29383481263926</v>
      </c>
      <c r="S73" s="1324">
        <v>19851.77921252872</v>
      </c>
      <c r="T73" s="1401"/>
      <c r="V73" s="1501"/>
      <c r="W73" s="18"/>
      <c r="X73" s="18"/>
      <c r="Y73" s="400"/>
    </row>
    <row r="74" spans="13:25">
      <c r="M74" s="1400">
        <v>45726</v>
      </c>
      <c r="N74" s="1324">
        <v>16685.235380187878</v>
      </c>
      <c r="O74" s="1324">
        <v>-0.85148225738211214</v>
      </c>
      <c r="P74" s="1324">
        <v>3874.2269999999999</v>
      </c>
      <c r="Q74" s="1324">
        <v>-1.63</v>
      </c>
      <c r="R74" s="1324">
        <v>321.83280736513581</v>
      </c>
      <c r="S74" s="1324">
        <v>21603.813875988533</v>
      </c>
      <c r="T74" s="1401"/>
      <c r="V74" s="1501"/>
      <c r="W74" s="18"/>
      <c r="X74" s="18"/>
      <c r="Y74" s="400"/>
    </row>
    <row r="75" spans="13:25">
      <c r="M75" s="1400">
        <v>45727</v>
      </c>
      <c r="N75" s="1324">
        <v>16986.920766560313</v>
      </c>
      <c r="O75" s="1324">
        <v>-1.4288528319499378</v>
      </c>
      <c r="P75" s="1324">
        <v>3996.1060000000002</v>
      </c>
      <c r="Q75" s="1324">
        <v>-1.732</v>
      </c>
      <c r="R75" s="1324">
        <v>324.63579739460306</v>
      </c>
      <c r="S75" s="1324">
        <v>23164.602335611911</v>
      </c>
      <c r="T75" s="1401"/>
      <c r="V75" s="1501"/>
      <c r="W75" s="18"/>
      <c r="X75" s="18"/>
      <c r="Y75" s="400"/>
    </row>
    <row r="76" spans="13:25">
      <c r="M76" s="1400">
        <v>45728</v>
      </c>
      <c r="N76" s="1324">
        <v>15272.537966021651</v>
      </c>
      <c r="O76" s="1324">
        <v>-1.6268528375027909</v>
      </c>
      <c r="P76" s="1324">
        <v>7431.8680000000004</v>
      </c>
      <c r="Q76" s="1324">
        <v>-2.282</v>
      </c>
      <c r="R76" s="1324">
        <v>324.78705905848062</v>
      </c>
      <c r="S76" s="1324">
        <v>24136.451609134016</v>
      </c>
      <c r="T76" s="1401"/>
      <c r="V76" s="1501"/>
      <c r="W76" s="18"/>
      <c r="X76" s="18"/>
      <c r="Y76" s="400"/>
    </row>
    <row r="77" spans="13:25">
      <c r="M77" s="1400">
        <v>45729</v>
      </c>
      <c r="N77" s="1324">
        <v>15183.349672682454</v>
      </c>
      <c r="O77" s="1324">
        <v>-1.6930051236219719</v>
      </c>
      <c r="P77" s="1324">
        <v>11947.373</v>
      </c>
      <c r="Q77" s="1324">
        <v>-2.6389999999999998</v>
      </c>
      <c r="R77" s="1324">
        <v>330.64787313178698</v>
      </c>
      <c r="S77" s="1324">
        <v>27467.327344684072</v>
      </c>
      <c r="T77" s="1401"/>
      <c r="V77" s="1501"/>
      <c r="W77" s="18"/>
      <c r="X77" s="18"/>
      <c r="Y77" s="400"/>
    </row>
    <row r="78" spans="13:25">
      <c r="M78" s="1400">
        <v>45730</v>
      </c>
      <c r="N78" s="1324">
        <v>14847.871441616586</v>
      </c>
      <c r="O78" s="1324">
        <v>-1.3869137444793518</v>
      </c>
      <c r="P78" s="1324">
        <v>12511.536</v>
      </c>
      <c r="Q78" s="1324">
        <v>-3.3879999999999999</v>
      </c>
      <c r="R78" s="1324">
        <v>327.27049386255601</v>
      </c>
      <c r="S78" s="1324">
        <v>28256.932491010059</v>
      </c>
      <c r="T78" s="1401"/>
      <c r="V78" s="1501"/>
      <c r="W78" s="18"/>
      <c r="X78" s="18"/>
      <c r="Y78" s="400"/>
    </row>
    <row r="79" spans="13:25">
      <c r="M79" s="1400">
        <v>45731</v>
      </c>
      <c r="N79" s="1324">
        <v>15447.232344840941</v>
      </c>
      <c r="O79" s="1324">
        <v>-1.3372995298899661</v>
      </c>
      <c r="P79" s="1324">
        <v>10341.777</v>
      </c>
      <c r="Q79" s="1324">
        <v>-3.13</v>
      </c>
      <c r="R79" s="1324">
        <v>321.84707733342617</v>
      </c>
      <c r="S79" s="1324">
        <v>24532.149704167001</v>
      </c>
      <c r="T79" s="1401"/>
      <c r="V79" s="1501"/>
      <c r="W79" s="18"/>
      <c r="X79" s="18"/>
      <c r="Y79" s="400"/>
    </row>
    <row r="80" spans="13:25">
      <c r="M80" s="1400">
        <v>45732</v>
      </c>
      <c r="N80" s="1324">
        <v>15946.872311798905</v>
      </c>
      <c r="O80" s="1324">
        <v>-1.2308528263970848</v>
      </c>
      <c r="P80" s="1324">
        <v>10073.547</v>
      </c>
      <c r="Q80" s="1324">
        <v>-3.012</v>
      </c>
      <c r="R80" s="1324">
        <v>325.75189304353012</v>
      </c>
      <c r="S80" s="1324">
        <v>24764.17774115127</v>
      </c>
      <c r="T80" s="1401"/>
      <c r="V80" s="1501"/>
      <c r="W80" s="18"/>
      <c r="X80" s="18"/>
      <c r="Y80" s="400"/>
    </row>
    <row r="81" spans="13:25">
      <c r="M81" s="1400">
        <v>45733</v>
      </c>
      <c r="N81" s="1324">
        <v>15845.812307394704</v>
      </c>
      <c r="O81" s="1324">
        <v>-1.4730761834439761</v>
      </c>
      <c r="P81" s="1324">
        <v>9562.5419999999995</v>
      </c>
      <c r="Q81" s="1324">
        <v>-3.4359999999999999</v>
      </c>
      <c r="R81" s="1324">
        <v>315.33058123325696</v>
      </c>
      <c r="S81" s="1324">
        <v>31623.828156839045</v>
      </c>
      <c r="T81" s="1401"/>
      <c r="V81" s="1501"/>
      <c r="W81" s="18"/>
      <c r="X81" s="18"/>
      <c r="Y81" s="400"/>
    </row>
    <row r="82" spans="13:25">
      <c r="M82" s="1400">
        <v>45734</v>
      </c>
      <c r="N82" s="1324">
        <v>15682.375978845828</v>
      </c>
      <c r="O82" s="1324">
        <v>-1.3306294789414852</v>
      </c>
      <c r="P82" s="1324">
        <v>15029.083000000001</v>
      </c>
      <c r="Q82" s="1324">
        <v>-3.1520000000000001</v>
      </c>
      <c r="R82" s="1324">
        <v>313.27994075778059</v>
      </c>
      <c r="S82" s="1324">
        <v>30957.670610159963</v>
      </c>
      <c r="T82" s="1401"/>
      <c r="V82" s="1501"/>
      <c r="W82" s="18"/>
      <c r="X82" s="18"/>
      <c r="Y82" s="400"/>
    </row>
    <row r="83" spans="13:25">
      <c r="M83" s="1400">
        <v>45735</v>
      </c>
      <c r="N83" s="1324">
        <v>16816.358180224215</v>
      </c>
      <c r="O83" s="1324">
        <v>-1.3050457218788183</v>
      </c>
      <c r="P83" s="1324">
        <v>16139.375</v>
      </c>
      <c r="Q83" s="1324">
        <v>-2.9409999999999998</v>
      </c>
      <c r="R83" s="1324">
        <v>317.0116755621695</v>
      </c>
      <c r="S83" s="1324">
        <v>29091.718191177326</v>
      </c>
      <c r="T83" s="1401"/>
      <c r="V83" s="1501"/>
      <c r="W83" s="18"/>
      <c r="X83" s="18"/>
      <c r="Y83" s="400"/>
    </row>
    <row r="84" spans="13:25">
      <c r="M84" s="1400">
        <v>45736</v>
      </c>
      <c r="N84" s="1324">
        <v>17919.925608195925</v>
      </c>
      <c r="O84" s="1324">
        <v>-1.2058172927000466</v>
      </c>
      <c r="P84" s="1324">
        <v>6527.4790000000003</v>
      </c>
      <c r="Q84" s="1324">
        <v>-2.0960000000000001</v>
      </c>
      <c r="R84" s="1324">
        <v>307.49480354856871</v>
      </c>
      <c r="S84" s="1324">
        <v>27099.356984582511</v>
      </c>
      <c r="T84" s="1401"/>
      <c r="V84" s="1501"/>
      <c r="W84" s="18"/>
      <c r="X84" s="18"/>
      <c r="Y84" s="400"/>
    </row>
    <row r="85" spans="13:25">
      <c r="M85" s="1400">
        <v>45737</v>
      </c>
      <c r="N85" s="1324">
        <v>20828.180710402637</v>
      </c>
      <c r="O85" s="1324">
        <v>-1.0529543442506129</v>
      </c>
      <c r="P85" s="1324">
        <v>2183.5430000000001</v>
      </c>
      <c r="Q85" s="1324">
        <v>-1.6879999999999999</v>
      </c>
      <c r="R85" s="1324">
        <v>314.97475266911414</v>
      </c>
      <c r="S85" s="1324">
        <v>23046.76712516636</v>
      </c>
      <c r="T85" s="1401"/>
      <c r="V85" s="1501"/>
      <c r="W85" s="18"/>
      <c r="X85" s="18"/>
      <c r="Y85" s="400"/>
    </row>
    <row r="86" spans="13:25">
      <c r="M86" s="1400">
        <v>45738</v>
      </c>
      <c r="N86" s="1324">
        <v>23168.237173903537</v>
      </c>
      <c r="O86" s="1324">
        <v>-0.93389850334827429</v>
      </c>
      <c r="P86" s="1324">
        <v>0</v>
      </c>
      <c r="Q86" s="1324">
        <v>-996.23299999999995</v>
      </c>
      <c r="R86" s="1324">
        <v>308.3237506097696</v>
      </c>
      <c r="S86" s="1324">
        <v>18169.857122668156</v>
      </c>
      <c r="T86" s="1401"/>
      <c r="V86" s="1501"/>
      <c r="W86" s="18"/>
      <c r="X86" s="18"/>
      <c r="Y86" s="400"/>
    </row>
    <row r="87" spans="13:25">
      <c r="M87" s="1400">
        <v>45739</v>
      </c>
      <c r="N87" s="1324">
        <v>22634.554621248484</v>
      </c>
      <c r="O87" s="1324">
        <v>-1.038060942817703</v>
      </c>
      <c r="P87" s="1324">
        <v>0</v>
      </c>
      <c r="Q87" s="1324">
        <v>-910.73099999999999</v>
      </c>
      <c r="R87" s="1324">
        <v>304.18592012713128</v>
      </c>
      <c r="S87" s="1324">
        <v>20905.439373833164</v>
      </c>
      <c r="T87" s="1401"/>
      <c r="V87" s="1501"/>
      <c r="W87" s="18"/>
      <c r="X87" s="18"/>
      <c r="Y87" s="400"/>
    </row>
    <row r="88" spans="13:25">
      <c r="M88" s="1400">
        <v>45740</v>
      </c>
      <c r="N88" s="1324">
        <v>20388.105430481075</v>
      </c>
      <c r="O88" s="1324">
        <v>-1.0022436829299697</v>
      </c>
      <c r="P88" s="1324">
        <v>459.97199999999998</v>
      </c>
      <c r="Q88" s="1324">
        <v>-1.619</v>
      </c>
      <c r="R88" s="1324">
        <v>309.45798292807211</v>
      </c>
      <c r="S88" s="1324">
        <v>23880.402211434182</v>
      </c>
      <c r="T88" s="1401"/>
      <c r="V88" s="1501"/>
      <c r="W88" s="18"/>
      <c r="X88" s="18"/>
      <c r="Y88" s="400"/>
    </row>
    <row r="89" spans="13:25">
      <c r="M89" s="1400">
        <v>45741</v>
      </c>
      <c r="N89" s="1324">
        <v>19045.602228326985</v>
      </c>
      <c r="O89" s="1324">
        <v>-0.89077159858549326</v>
      </c>
      <c r="P89" s="1324">
        <v>1198.6959999999999</v>
      </c>
      <c r="Q89" s="1324">
        <v>-1.548</v>
      </c>
      <c r="R89" s="1324">
        <v>307.68666557383995</v>
      </c>
      <c r="S89" s="1324">
        <v>21609.482808855093</v>
      </c>
      <c r="T89" s="1401"/>
      <c r="V89" s="1501"/>
      <c r="W89" s="18"/>
      <c r="X89" s="18"/>
      <c r="Y89" s="400"/>
    </row>
    <row r="90" spans="13:25">
      <c r="M90" s="1400">
        <v>45742</v>
      </c>
      <c r="N90" s="1324">
        <v>19778.399586517782</v>
      </c>
      <c r="O90" s="1324">
        <v>-0.91598987340440763</v>
      </c>
      <c r="P90" s="1324">
        <v>2321.1460000000002</v>
      </c>
      <c r="Q90" s="1324">
        <v>-3.524</v>
      </c>
      <c r="R90" s="1324">
        <v>305.58769133479956</v>
      </c>
      <c r="S90" s="1324">
        <v>23262.298723094573</v>
      </c>
      <c r="T90" s="1401"/>
      <c r="V90" s="1501"/>
      <c r="W90" s="18"/>
      <c r="X90" s="18"/>
      <c r="Y90" s="400"/>
    </row>
    <row r="91" spans="13:25">
      <c r="M91" s="1400">
        <v>45743</v>
      </c>
      <c r="N91" s="1324">
        <v>17712.40014092984</v>
      </c>
      <c r="O91" s="1324">
        <v>-1.0509441919099747</v>
      </c>
      <c r="P91" s="1324">
        <v>4692.5519999999997</v>
      </c>
      <c r="Q91" s="1324">
        <v>-1.5820000000000001</v>
      </c>
      <c r="R91" s="1324">
        <v>313.3723733265773</v>
      </c>
      <c r="S91" s="1324">
        <v>22991.116004793908</v>
      </c>
      <c r="T91" s="1401"/>
      <c r="V91" s="1501"/>
      <c r="W91" s="18"/>
      <c r="X91" s="18"/>
      <c r="Y91" s="400"/>
    </row>
    <row r="92" spans="13:25">
      <c r="M92" s="1400">
        <v>45744</v>
      </c>
      <c r="N92" s="1324">
        <v>18029.336538232761</v>
      </c>
      <c r="O92" s="1324">
        <v>-0.89716753785115999</v>
      </c>
      <c r="P92" s="1324">
        <v>1762.7329999999999</v>
      </c>
      <c r="Q92" s="1324">
        <v>-1.696</v>
      </c>
      <c r="R92" s="1324">
        <v>315.68475263979184</v>
      </c>
      <c r="S92" s="1324">
        <v>20761.936909667878</v>
      </c>
      <c r="T92" s="1401"/>
      <c r="V92" s="1501"/>
      <c r="W92" s="18"/>
      <c r="X92" s="18"/>
      <c r="Y92" s="400"/>
    </row>
    <row r="93" spans="13:25">
      <c r="M93" s="1400">
        <v>45745</v>
      </c>
      <c r="N93" s="1324">
        <v>19578.934260022645</v>
      </c>
      <c r="O93" s="1324">
        <v>-0.77253809273159768</v>
      </c>
      <c r="P93" s="1324">
        <v>357.87099999999998</v>
      </c>
      <c r="Q93" s="1324">
        <v>-1.409</v>
      </c>
      <c r="R93" s="1324">
        <v>302.4284124196318</v>
      </c>
      <c r="S93" s="1324">
        <v>17261.510912017278</v>
      </c>
      <c r="T93" s="1401"/>
      <c r="V93" s="1501"/>
      <c r="W93" s="18"/>
      <c r="X93" s="18"/>
      <c r="Y93" s="400"/>
    </row>
    <row r="94" spans="13:25">
      <c r="M94" s="1400">
        <v>45746</v>
      </c>
      <c r="N94" s="1324">
        <v>19704.448425369512</v>
      </c>
      <c r="O94" s="1324">
        <v>-0.89195941587768846</v>
      </c>
      <c r="P94" s="1324">
        <v>0</v>
      </c>
      <c r="Q94" s="1324">
        <v>-1.4790000000000001</v>
      </c>
      <c r="R94" s="1324">
        <v>308.39215439325164</v>
      </c>
      <c r="S94" s="1324">
        <v>18200.64971812745</v>
      </c>
      <c r="T94" s="1401"/>
      <c r="V94" s="1501"/>
      <c r="W94" s="18"/>
      <c r="X94" s="18"/>
      <c r="Y94" s="400"/>
    </row>
    <row r="95" spans="13:25">
      <c r="M95" s="1400">
        <v>45747</v>
      </c>
      <c r="N95" s="1324">
        <v>20273.257463294725</v>
      </c>
      <c r="O95" s="1324">
        <v>-0.96706601696880301</v>
      </c>
      <c r="P95" s="1324">
        <v>242.15600000000001</v>
      </c>
      <c r="Q95" s="1324">
        <v>-1.704</v>
      </c>
      <c r="R95" s="1324">
        <v>309.93367922585367</v>
      </c>
      <c r="S95" s="1324">
        <v>23871.294237848848</v>
      </c>
      <c r="T95" s="1401"/>
      <c r="V95" s="1501"/>
      <c r="W95" s="18"/>
      <c r="X95" s="18"/>
      <c r="Y95" s="400"/>
    </row>
    <row r="96" spans="13:25">
      <c r="M96" s="1400">
        <v>45748</v>
      </c>
      <c r="N96" s="1324">
        <v>23786.016243569971</v>
      </c>
      <c r="O96" s="1324">
        <v>-1.039796983475527</v>
      </c>
      <c r="P96" s="1324">
        <v>0</v>
      </c>
      <c r="Q96" s="1324">
        <v>-3107.87</v>
      </c>
      <c r="R96" s="1324">
        <v>307.33839654820974</v>
      </c>
      <c r="S96" s="1324">
        <v>23568.847929837721</v>
      </c>
      <c r="T96" s="1401"/>
      <c r="V96" s="1501"/>
      <c r="W96" s="18"/>
      <c r="X96" s="18"/>
      <c r="Y96" s="400"/>
    </row>
    <row r="97" spans="13:25">
      <c r="M97" s="1400">
        <v>45749</v>
      </c>
      <c r="N97" s="1324">
        <v>27841.920582022456</v>
      </c>
      <c r="O97" s="1324">
        <v>-0.96560408799379338</v>
      </c>
      <c r="P97" s="1324">
        <v>0</v>
      </c>
      <c r="Q97" s="1324">
        <v>-5919.8919999999998</v>
      </c>
      <c r="R97" s="1324">
        <v>308.34394139117381</v>
      </c>
      <c r="S97" s="1324">
        <v>20787.14752266552</v>
      </c>
      <c r="T97" s="1401"/>
      <c r="V97" s="1501"/>
      <c r="W97" s="18"/>
      <c r="X97" s="18"/>
      <c r="Y97" s="400"/>
    </row>
    <row r="98" spans="13:25">
      <c r="M98" s="1400">
        <v>45750</v>
      </c>
      <c r="N98" s="1324">
        <v>29038.761265841567</v>
      </c>
      <c r="O98" s="1324">
        <v>-0.83247718070698828</v>
      </c>
      <c r="P98" s="1324">
        <v>0</v>
      </c>
      <c r="Q98" s="1324">
        <v>-6526.0079999999998</v>
      </c>
      <c r="R98" s="1324">
        <v>307.31088896284416</v>
      </c>
      <c r="S98" s="1324">
        <v>20739.058670171606</v>
      </c>
      <c r="T98" s="1401"/>
      <c r="V98" s="1501"/>
      <c r="W98" s="18"/>
      <c r="X98" s="18"/>
      <c r="Y98" s="400"/>
    </row>
    <row r="99" spans="13:25">
      <c r="M99" s="1400">
        <v>45751</v>
      </c>
      <c r="N99" s="1324">
        <v>29875.865706911398</v>
      </c>
      <c r="O99" s="1324">
        <v>-0.67796956216066873</v>
      </c>
      <c r="P99" s="1324">
        <v>0</v>
      </c>
      <c r="Q99" s="1324">
        <v>-11053.445</v>
      </c>
      <c r="R99" s="1324">
        <v>304.27916666137679</v>
      </c>
      <c r="S99" s="1324">
        <v>17808.654175025087</v>
      </c>
      <c r="T99" s="1401"/>
      <c r="V99" s="1501"/>
      <c r="W99" s="18"/>
      <c r="X99" s="18"/>
      <c r="Y99" s="400"/>
    </row>
    <row r="100" spans="13:25">
      <c r="M100" s="1400">
        <v>45752</v>
      </c>
      <c r="N100" s="1324">
        <v>26215.363240763312</v>
      </c>
      <c r="O100" s="1324">
        <v>-0.9242132238888362</v>
      </c>
      <c r="P100" s="1324">
        <v>0</v>
      </c>
      <c r="Q100" s="1324">
        <v>-9857.7759999999998</v>
      </c>
      <c r="R100" s="1324">
        <v>300.20960800369005</v>
      </c>
      <c r="S100" s="1324">
        <v>17283.253105261771</v>
      </c>
      <c r="T100" s="1401"/>
      <c r="V100" s="1501"/>
      <c r="W100" s="18"/>
      <c r="X100" s="18"/>
      <c r="Y100" s="400"/>
    </row>
    <row r="101" spans="13:25">
      <c r="M101" s="1400">
        <v>45753</v>
      </c>
      <c r="N101" s="1324">
        <v>26438.665030439839</v>
      </c>
      <c r="O101" s="1324">
        <v>-1.165157393082594</v>
      </c>
      <c r="P101" s="1324">
        <v>0</v>
      </c>
      <c r="Q101" s="1324">
        <v>-4879.1220000000003</v>
      </c>
      <c r="R101" s="1324">
        <v>306.40893455841416</v>
      </c>
      <c r="S101" s="1324">
        <v>23223.894603728895</v>
      </c>
      <c r="T101" s="1401"/>
      <c r="V101" s="1501"/>
      <c r="W101" s="18"/>
      <c r="X101" s="18"/>
      <c r="Y101" s="400"/>
    </row>
    <row r="102" spans="13:25">
      <c r="M102" s="1400">
        <v>45754</v>
      </c>
      <c r="N102" s="1324">
        <v>23788.584855486086</v>
      </c>
      <c r="O102" s="1324">
        <v>-1.1546497785747132</v>
      </c>
      <c r="P102" s="1324">
        <v>0</v>
      </c>
      <c r="Q102" s="1324">
        <v>-1350.85</v>
      </c>
      <c r="R102" s="1324">
        <v>312.38663645378779</v>
      </c>
      <c r="S102" s="1324">
        <v>27233.046081407407</v>
      </c>
      <c r="T102" s="1401"/>
      <c r="V102" s="1501"/>
      <c r="W102" s="18"/>
      <c r="X102" s="18"/>
      <c r="Y102" s="400"/>
    </row>
    <row r="103" spans="13:25">
      <c r="M103" s="1400">
        <v>45755</v>
      </c>
      <c r="N103" s="1324">
        <v>20425.668125435692</v>
      </c>
      <c r="O103" s="1324">
        <v>-1.0365076432817557</v>
      </c>
      <c r="P103" s="1324">
        <v>3351.8620000000001</v>
      </c>
      <c r="Q103" s="1324">
        <v>-108.22799999999999</v>
      </c>
      <c r="R103" s="1324">
        <v>306.50194515642295</v>
      </c>
      <c r="S103" s="1324">
        <v>26054.847012063434</v>
      </c>
      <c r="T103" s="1401"/>
      <c r="V103" s="1501"/>
      <c r="W103" s="18"/>
      <c r="X103" s="18"/>
      <c r="Y103" s="400"/>
    </row>
    <row r="104" spans="13:25">
      <c r="M104" s="1400">
        <v>45756</v>
      </c>
      <c r="N104" s="1324">
        <v>20382.1552101173</v>
      </c>
      <c r="O104" s="1324">
        <v>-0.96807109313912199</v>
      </c>
      <c r="P104" s="1324">
        <v>4867.3770000000004</v>
      </c>
      <c r="Q104" s="1324">
        <v>-848.81399999999996</v>
      </c>
      <c r="R104" s="1324">
        <v>311.94412312399299</v>
      </c>
      <c r="S104" s="1324">
        <v>22953.972416891127</v>
      </c>
      <c r="T104" s="1401"/>
      <c r="V104" s="1501"/>
      <c r="W104" s="18"/>
      <c r="X104" s="18"/>
      <c r="Y104" s="400"/>
    </row>
    <row r="105" spans="13:25">
      <c r="M105" s="1400">
        <v>45757</v>
      </c>
      <c r="N105" s="1324">
        <v>20442.708358874806</v>
      </c>
      <c r="O105" s="1324">
        <v>-0.97702540811105543</v>
      </c>
      <c r="P105" s="1324">
        <v>1985.953</v>
      </c>
      <c r="Q105" s="1324">
        <v>-738.51400000000001</v>
      </c>
      <c r="R105" s="1324">
        <v>318.71604904766565</v>
      </c>
      <c r="S105" s="1324">
        <v>23062.78284053375</v>
      </c>
      <c r="T105" s="1401"/>
      <c r="V105" s="1501"/>
      <c r="W105" s="18"/>
      <c r="X105" s="18"/>
      <c r="Y105" s="400"/>
    </row>
    <row r="106" spans="13:25">
      <c r="M106" s="1400">
        <v>45758</v>
      </c>
      <c r="N106" s="1324">
        <v>20961.720919425294</v>
      </c>
      <c r="O106" s="1324">
        <v>-0.90383758879964093</v>
      </c>
      <c r="P106" s="1324">
        <v>0</v>
      </c>
      <c r="Q106" s="1324">
        <v>-1397.008</v>
      </c>
      <c r="R106" s="1324">
        <v>328.80286900442917</v>
      </c>
      <c r="S106" s="1324">
        <v>20842.265911012753</v>
      </c>
      <c r="T106" s="1401"/>
      <c r="V106" s="1501"/>
      <c r="W106" s="18"/>
      <c r="X106" s="18"/>
      <c r="Y106" s="400"/>
    </row>
    <row r="107" spans="13:25">
      <c r="M107" s="1400">
        <v>45759</v>
      </c>
      <c r="N107" s="1324">
        <v>31287.819241311201</v>
      </c>
      <c r="O107" s="1324">
        <v>-0.77829443807069765</v>
      </c>
      <c r="P107" s="1324">
        <v>0</v>
      </c>
      <c r="Q107" s="1324">
        <v>-14574.724</v>
      </c>
      <c r="R107" s="1324">
        <v>322.41089735353245</v>
      </c>
      <c r="S107" s="1324">
        <v>14458.529028191842</v>
      </c>
      <c r="T107" s="1401"/>
      <c r="V107" s="1501"/>
      <c r="W107" s="18"/>
      <c r="X107" s="18"/>
      <c r="Y107" s="400"/>
    </row>
    <row r="108" spans="13:25">
      <c r="M108" s="1400">
        <v>45760</v>
      </c>
      <c r="N108" s="1324">
        <v>30032.130620769509</v>
      </c>
      <c r="O108" s="1324">
        <v>-0.67979697337943068</v>
      </c>
      <c r="P108" s="1324">
        <v>0</v>
      </c>
      <c r="Q108" s="1324">
        <v>-15008.365</v>
      </c>
      <c r="R108" s="1324">
        <v>318.46664080710985</v>
      </c>
      <c r="S108" s="1324">
        <v>14356.514676000883</v>
      </c>
      <c r="T108" s="1401"/>
      <c r="V108" s="1501"/>
      <c r="W108" s="18"/>
      <c r="X108" s="18"/>
      <c r="Y108" s="400"/>
    </row>
    <row r="109" spans="13:25">
      <c r="M109" s="1400">
        <v>45761</v>
      </c>
      <c r="N109" s="1324">
        <v>23512.98670478932</v>
      </c>
      <c r="O109" s="1324">
        <v>-97.703862959555138</v>
      </c>
      <c r="P109" s="1324">
        <v>0</v>
      </c>
      <c r="Q109" s="1324">
        <v>-7474.076</v>
      </c>
      <c r="R109" s="1324">
        <v>319.50374117442306</v>
      </c>
      <c r="S109" s="1324">
        <v>15280.594315714534</v>
      </c>
      <c r="T109" s="1401"/>
      <c r="V109" s="1501"/>
      <c r="W109" s="18"/>
      <c r="X109" s="18"/>
      <c r="Y109" s="400"/>
    </row>
    <row r="110" spans="13:25">
      <c r="M110" s="1400">
        <v>45762</v>
      </c>
      <c r="N110" s="1324">
        <v>25594.026702393294</v>
      </c>
      <c r="O110" s="1324">
        <v>-2318.0307868195246</v>
      </c>
      <c r="P110" s="1324">
        <v>0</v>
      </c>
      <c r="Q110" s="1324">
        <v>-10382.025</v>
      </c>
      <c r="R110" s="1324">
        <v>317.88300160456964</v>
      </c>
      <c r="S110" s="1324">
        <v>15508.295382551172</v>
      </c>
      <c r="T110" s="1401"/>
      <c r="V110" s="1501"/>
      <c r="W110" s="18"/>
      <c r="X110" s="18"/>
      <c r="Y110" s="400"/>
    </row>
    <row r="111" spans="13:25">
      <c r="M111" s="1400">
        <v>45763</v>
      </c>
      <c r="N111" s="1324">
        <v>26913.924495013736</v>
      </c>
      <c r="O111" s="1324">
        <v>-0.45137057103419187</v>
      </c>
      <c r="P111" s="1324">
        <v>0</v>
      </c>
      <c r="Q111" s="1324">
        <v>-13740.46</v>
      </c>
      <c r="R111" s="1324">
        <v>330.05405014480527</v>
      </c>
      <c r="S111" s="1324">
        <v>13387.408374039776</v>
      </c>
      <c r="T111" s="1401"/>
      <c r="V111" s="1501"/>
      <c r="W111" s="18"/>
      <c r="X111" s="18"/>
      <c r="Y111" s="400"/>
    </row>
    <row r="112" spans="13:25">
      <c r="M112" s="1400">
        <v>45764</v>
      </c>
      <c r="N112" s="1324">
        <v>26676.02381628341</v>
      </c>
      <c r="O112" s="1324">
        <v>-0.42469036724026799</v>
      </c>
      <c r="P112" s="1324">
        <v>0</v>
      </c>
      <c r="Q112" s="1324">
        <v>-13411.808999999999</v>
      </c>
      <c r="R112" s="1324">
        <v>326.1356452087096</v>
      </c>
      <c r="S112" s="1324">
        <v>11855.429748502227</v>
      </c>
      <c r="T112" s="1401"/>
      <c r="V112" s="1501"/>
      <c r="W112" s="18"/>
      <c r="X112" s="18"/>
      <c r="Y112" s="400"/>
    </row>
    <row r="113" spans="13:25">
      <c r="M113" s="1400">
        <v>45765</v>
      </c>
      <c r="N113" s="1324">
        <v>25367.194490677881</v>
      </c>
      <c r="O113" s="1324">
        <v>-0.52282234968778252</v>
      </c>
      <c r="P113" s="1324">
        <v>0</v>
      </c>
      <c r="Q113" s="1324">
        <v>-14577.941999999999</v>
      </c>
      <c r="R113" s="1324">
        <v>321.77675091231089</v>
      </c>
      <c r="S113" s="1324">
        <v>12504.136107488441</v>
      </c>
      <c r="T113" s="1401"/>
      <c r="V113" s="1501"/>
      <c r="W113" s="18"/>
      <c r="X113" s="18"/>
      <c r="Y113" s="400"/>
    </row>
    <row r="114" spans="13:25">
      <c r="M114" s="1400">
        <v>45766</v>
      </c>
      <c r="N114" s="1324">
        <v>25561.726181091613</v>
      </c>
      <c r="O114" s="1324">
        <v>-0.60551270733675899</v>
      </c>
      <c r="P114" s="1324">
        <v>0</v>
      </c>
      <c r="Q114" s="1324">
        <v>-14211.535</v>
      </c>
      <c r="R114" s="1324">
        <v>320.14064757404248</v>
      </c>
      <c r="S114" s="1324">
        <v>12147.837691997735</v>
      </c>
      <c r="T114" s="1401"/>
      <c r="V114" s="1501"/>
      <c r="W114" s="18"/>
      <c r="X114" s="18"/>
      <c r="Y114" s="400"/>
    </row>
    <row r="115" spans="13:25">
      <c r="M115" s="1400">
        <v>45767</v>
      </c>
      <c r="N115" s="1324">
        <v>25735.554499166774</v>
      </c>
      <c r="O115" s="1324">
        <v>-0.45420305842327285</v>
      </c>
      <c r="P115" s="1324">
        <v>0</v>
      </c>
      <c r="Q115" s="1324">
        <v>-14353.822</v>
      </c>
      <c r="R115" s="1324">
        <v>316.5417538218091</v>
      </c>
      <c r="S115" s="1324">
        <v>11138.47184283862</v>
      </c>
      <c r="T115" s="1401"/>
      <c r="V115" s="1501"/>
      <c r="W115" s="18"/>
      <c r="X115" s="18"/>
      <c r="Y115" s="400"/>
    </row>
    <row r="116" spans="13:25">
      <c r="M116" s="1400">
        <v>45768</v>
      </c>
      <c r="N116" s="1324">
        <v>25703.395614950587</v>
      </c>
      <c r="O116" s="1324">
        <v>-0.43172590043250136</v>
      </c>
      <c r="P116" s="1324">
        <v>0</v>
      </c>
      <c r="Q116" s="1324">
        <v>-14033.009</v>
      </c>
      <c r="R116" s="1324">
        <v>317.85586201365703</v>
      </c>
      <c r="S116" s="1324">
        <v>12237.123170341902</v>
      </c>
      <c r="T116" s="1401"/>
      <c r="V116" s="1501"/>
      <c r="W116" s="18"/>
      <c r="X116" s="18"/>
      <c r="Y116" s="400"/>
    </row>
    <row r="117" spans="13:25">
      <c r="M117" s="1400">
        <v>45769</v>
      </c>
      <c r="N117" s="1324">
        <v>27066.224798849427</v>
      </c>
      <c r="O117" s="1324">
        <v>-0.38457869098844405</v>
      </c>
      <c r="P117" s="1324">
        <v>0</v>
      </c>
      <c r="Q117" s="1324">
        <v>-12078.902</v>
      </c>
      <c r="R117" s="1324">
        <v>295.61556525179122</v>
      </c>
      <c r="S117" s="1324">
        <v>14890.666040871589</v>
      </c>
      <c r="T117" s="1401"/>
      <c r="V117" s="1501"/>
      <c r="W117" s="18"/>
      <c r="X117" s="18"/>
      <c r="Y117" s="400"/>
    </row>
    <row r="118" spans="13:25">
      <c r="M118" s="1400">
        <v>45770</v>
      </c>
      <c r="N118" s="1324">
        <v>23040.55725025629</v>
      </c>
      <c r="O118" s="1324">
        <v>-0.3759898582602631</v>
      </c>
      <c r="P118" s="1324">
        <v>0</v>
      </c>
      <c r="Q118" s="1324">
        <v>-6029.1090000000004</v>
      </c>
      <c r="R118" s="1324">
        <v>296.65100964406577</v>
      </c>
      <c r="S118" s="1324">
        <v>14408.697697293945</v>
      </c>
      <c r="T118" s="1401"/>
      <c r="V118" s="1501"/>
      <c r="W118" s="18"/>
      <c r="X118" s="18"/>
      <c r="Y118" s="400"/>
    </row>
    <row r="119" spans="13:25">
      <c r="M119" s="1400">
        <v>45771</v>
      </c>
      <c r="N119" s="1324">
        <v>22355.759459324512</v>
      </c>
      <c r="O119" s="1324">
        <v>-0.41683249899959179</v>
      </c>
      <c r="P119" s="1324">
        <v>0</v>
      </c>
      <c r="Q119" s="1324">
        <v>-8805.7890000000007</v>
      </c>
      <c r="R119" s="1324">
        <v>300.78303536015801</v>
      </c>
      <c r="S119" s="1324">
        <v>14518.485447643672</v>
      </c>
      <c r="T119" s="1401"/>
      <c r="V119" s="1501"/>
      <c r="W119" s="18"/>
      <c r="X119" s="18"/>
      <c r="Y119" s="400"/>
    </row>
    <row r="120" spans="13:25">
      <c r="M120" s="1400">
        <v>45772</v>
      </c>
      <c r="N120" s="1324">
        <v>24329.012158386602</v>
      </c>
      <c r="O120" s="1324">
        <v>-0.56448732547555414</v>
      </c>
      <c r="P120" s="1324">
        <v>0</v>
      </c>
      <c r="Q120" s="1324">
        <v>-10486.380999999999</v>
      </c>
      <c r="R120" s="1324">
        <v>312.53714618508599</v>
      </c>
      <c r="S120" s="1324">
        <v>15302.248454936303</v>
      </c>
      <c r="T120" s="1401"/>
      <c r="V120" s="1501"/>
      <c r="W120" s="18"/>
      <c r="X120" s="18"/>
      <c r="Y120" s="400"/>
    </row>
    <row r="121" spans="13:25">
      <c r="M121" s="1400">
        <v>45773</v>
      </c>
      <c r="N121" s="1324">
        <v>25538.750149373172</v>
      </c>
      <c r="O121" s="1324">
        <v>-0.56476143715836835</v>
      </c>
      <c r="P121" s="1324">
        <v>0</v>
      </c>
      <c r="Q121" s="1324">
        <v>-13483.050999999999</v>
      </c>
      <c r="R121" s="1324">
        <v>304.68064860965632</v>
      </c>
      <c r="S121" s="1324">
        <v>12023.580705424261</v>
      </c>
      <c r="T121" s="1401"/>
      <c r="V121" s="1501"/>
      <c r="W121" s="18"/>
      <c r="X121" s="18"/>
      <c r="Y121" s="400"/>
    </row>
    <row r="122" spans="13:25">
      <c r="M122" s="1400">
        <v>45774</v>
      </c>
      <c r="N122" s="1324">
        <v>26470.977985486588</v>
      </c>
      <c r="O122" s="1324">
        <v>-0.6396852971276068</v>
      </c>
      <c r="P122" s="1324">
        <v>0</v>
      </c>
      <c r="Q122" s="1324">
        <v>-13252.540999999999</v>
      </c>
      <c r="R122" s="1324">
        <v>303.17656328142027</v>
      </c>
      <c r="S122" s="1324">
        <v>13433.836124739577</v>
      </c>
      <c r="T122" s="1401"/>
      <c r="V122" s="1501"/>
      <c r="W122" s="18"/>
      <c r="X122" s="18"/>
      <c r="Y122" s="400"/>
    </row>
    <row r="123" spans="13:25">
      <c r="M123" s="1400">
        <v>45775</v>
      </c>
      <c r="N123" s="1324">
        <v>25034.874671382211</v>
      </c>
      <c r="O123" s="1324">
        <v>-92.157152304292154</v>
      </c>
      <c r="P123" s="1324">
        <v>0</v>
      </c>
      <c r="Q123" s="1324">
        <v>-12330.181</v>
      </c>
      <c r="R123" s="1324">
        <v>297.43676979994467</v>
      </c>
      <c r="S123" s="1324">
        <v>15364.581439325133</v>
      </c>
      <c r="T123" s="1401"/>
      <c r="V123" s="1501"/>
      <c r="W123" s="18"/>
      <c r="X123" s="18"/>
      <c r="Y123" s="400"/>
    </row>
    <row r="124" spans="13:25">
      <c r="M124" s="1400">
        <v>45776</v>
      </c>
      <c r="N124" s="1324">
        <v>27517.338272253939</v>
      </c>
      <c r="O124" s="1324">
        <v>-2271.7738781845324</v>
      </c>
      <c r="P124" s="1324">
        <v>20.02</v>
      </c>
      <c r="Q124" s="1324">
        <v>-11541.746999999999</v>
      </c>
      <c r="R124" s="1324">
        <v>298.79899326652918</v>
      </c>
      <c r="S124" s="1324">
        <v>14355.878512725089</v>
      </c>
      <c r="T124" s="1401"/>
      <c r="V124" s="1501"/>
      <c r="W124" s="18"/>
      <c r="X124" s="18"/>
      <c r="Y124" s="400"/>
    </row>
    <row r="125" spans="13:25">
      <c r="M125" s="1400">
        <v>45777</v>
      </c>
      <c r="N125" s="1324">
        <v>30201.742860027542</v>
      </c>
      <c r="O125" s="1324">
        <v>-2051.6376599087039</v>
      </c>
      <c r="P125" s="1324">
        <v>0</v>
      </c>
      <c r="Q125" s="1324">
        <v>-16618.41</v>
      </c>
      <c r="R125" s="1324">
        <v>314.3357190743767</v>
      </c>
      <c r="S125" s="1324">
        <v>12168.099103167151</v>
      </c>
      <c r="T125" s="1401"/>
      <c r="V125" s="1501"/>
      <c r="W125" s="18"/>
      <c r="X125" s="18"/>
      <c r="Y125" s="400"/>
    </row>
    <row r="126" spans="13:25">
      <c r="M126" s="1400">
        <v>45778</v>
      </c>
      <c r="N126" s="1324">
        <v>30265.325918193394</v>
      </c>
      <c r="O126" s="1324">
        <v>-0.36904569562896777</v>
      </c>
      <c r="P126" s="1324">
        <v>0</v>
      </c>
      <c r="Q126" s="1324">
        <v>-19184.058000000001</v>
      </c>
      <c r="R126" s="1324">
        <v>303.98085724087463</v>
      </c>
      <c r="S126" s="1324">
        <v>10162.362811378995</v>
      </c>
      <c r="T126" s="1401"/>
      <c r="V126" s="1501"/>
      <c r="W126" s="18"/>
      <c r="X126" s="18"/>
      <c r="Y126" s="400"/>
    </row>
    <row r="127" spans="13:25">
      <c r="M127" s="1400">
        <v>45779</v>
      </c>
      <c r="N127" s="1324">
        <v>26166.322369965328</v>
      </c>
      <c r="O127" s="1324">
        <v>-0.31605077028487238</v>
      </c>
      <c r="P127" s="1324">
        <v>22.356999999999999</v>
      </c>
      <c r="Q127" s="1324">
        <v>-16059.091</v>
      </c>
      <c r="R127" s="1324">
        <v>308.93444991429567</v>
      </c>
      <c r="S127" s="1324">
        <v>10560.489069104093</v>
      </c>
      <c r="T127" s="1401"/>
      <c r="V127" s="1501"/>
      <c r="W127" s="18"/>
      <c r="X127" s="18"/>
      <c r="Y127" s="400"/>
    </row>
    <row r="128" spans="13:25">
      <c r="M128" s="1400">
        <v>45780</v>
      </c>
      <c r="N128" s="1324">
        <v>25254.998567989162</v>
      </c>
      <c r="O128" s="1324">
        <v>-0.30855838428794857</v>
      </c>
      <c r="P128" s="1324">
        <v>0</v>
      </c>
      <c r="Q128" s="1324">
        <v>-15322.33</v>
      </c>
      <c r="R128" s="1324">
        <v>295.95905490041702</v>
      </c>
      <c r="S128" s="1324">
        <v>7933.6316601445014</v>
      </c>
      <c r="T128" s="1401"/>
      <c r="V128" s="1501"/>
      <c r="W128" s="18"/>
      <c r="X128" s="18"/>
      <c r="Y128" s="400"/>
    </row>
    <row r="129" spans="13:25">
      <c r="M129" s="1400">
        <v>45781</v>
      </c>
      <c r="N129" s="1324">
        <v>26488.47910289072</v>
      </c>
      <c r="O129" s="1324">
        <v>-0.38457869098844405</v>
      </c>
      <c r="P129" s="1324">
        <v>0</v>
      </c>
      <c r="Q129" s="1324">
        <v>-15413.701999999999</v>
      </c>
      <c r="R129" s="1324">
        <v>307.27392910133312</v>
      </c>
      <c r="S129" s="1324">
        <v>10146.051452838077</v>
      </c>
      <c r="T129" s="1401"/>
      <c r="V129" s="1501"/>
      <c r="W129" s="18"/>
      <c r="X129" s="18"/>
      <c r="Y129" s="400"/>
    </row>
    <row r="130" spans="13:25">
      <c r="M130" s="1400">
        <v>45782</v>
      </c>
      <c r="N130" s="1324">
        <v>26160.05961910362</v>
      </c>
      <c r="O130" s="1324">
        <v>-0.5090253949861302</v>
      </c>
      <c r="P130" s="1324">
        <v>0</v>
      </c>
      <c r="Q130" s="1324">
        <v>-13838.775</v>
      </c>
      <c r="R130" s="1324">
        <v>320.36285928161232</v>
      </c>
      <c r="S130" s="1324">
        <v>14785.51891603512</v>
      </c>
      <c r="T130" s="1401"/>
      <c r="V130" s="1501"/>
      <c r="W130" s="18"/>
      <c r="X130" s="18"/>
      <c r="Y130" s="400"/>
    </row>
    <row r="131" spans="13:25">
      <c r="M131" s="1400">
        <v>45783</v>
      </c>
      <c r="N131" s="1324">
        <v>23114.985408369517</v>
      </c>
      <c r="O131" s="1324">
        <v>-0.54063960907071118</v>
      </c>
      <c r="P131" s="1324">
        <v>11.09</v>
      </c>
      <c r="Q131" s="1324">
        <v>-8254.1389999999992</v>
      </c>
      <c r="R131" s="1324">
        <v>308.49015387009155</v>
      </c>
      <c r="S131" s="1324">
        <v>16799.849990405502</v>
      </c>
      <c r="T131" s="1401"/>
      <c r="V131" s="1501"/>
      <c r="W131" s="18"/>
      <c r="X131" s="18"/>
      <c r="Y131" s="400"/>
    </row>
    <row r="132" spans="13:25">
      <c r="M132" s="1400">
        <v>45784</v>
      </c>
      <c r="N132" s="1324">
        <v>25429.032736872829</v>
      </c>
      <c r="O132" s="1324">
        <v>-0.56540103108493511</v>
      </c>
      <c r="P132" s="1324">
        <v>1184.192</v>
      </c>
      <c r="Q132" s="1324">
        <v>-12322.491</v>
      </c>
      <c r="R132" s="1324">
        <v>308.85431285600168</v>
      </c>
      <c r="S132" s="1324">
        <v>16420.175235984636</v>
      </c>
      <c r="T132" s="1401"/>
      <c r="V132" s="1501"/>
      <c r="W132" s="18"/>
      <c r="X132" s="18"/>
      <c r="Y132" s="400"/>
    </row>
    <row r="133" spans="13:25">
      <c r="M133" s="1400">
        <v>45785</v>
      </c>
      <c r="N133" s="1324">
        <v>23037.812561257277</v>
      </c>
      <c r="O133" s="1324">
        <v>-0.6325583933744352</v>
      </c>
      <c r="P133" s="1324">
        <v>2642.107</v>
      </c>
      <c r="Q133" s="1324">
        <v>-12754.811</v>
      </c>
      <c r="R133" s="1324">
        <v>297.92733513931927</v>
      </c>
      <c r="S133" s="1324">
        <v>16030.389889073642</v>
      </c>
      <c r="T133" s="1401"/>
      <c r="V133" s="1501"/>
      <c r="W133" s="18"/>
      <c r="X133" s="18"/>
      <c r="Y133" s="400"/>
    </row>
    <row r="134" spans="13:25">
      <c r="M134" s="1400">
        <v>45786</v>
      </c>
      <c r="N134" s="1324">
        <v>23951.54570449259</v>
      </c>
      <c r="O134" s="1324">
        <v>-0.5761827572756304</v>
      </c>
      <c r="P134" s="1324">
        <v>3214.777</v>
      </c>
      <c r="Q134" s="1324">
        <v>-12486.161</v>
      </c>
      <c r="R134" s="1324">
        <v>302.38924877769648</v>
      </c>
      <c r="S134" s="1324">
        <v>14747.229805456751</v>
      </c>
      <c r="T134" s="1401"/>
      <c r="V134" s="1501"/>
      <c r="W134" s="18"/>
      <c r="X134" s="18"/>
      <c r="Y134" s="400"/>
    </row>
    <row r="135" spans="13:25">
      <c r="M135" s="1400">
        <v>45787</v>
      </c>
      <c r="N135" s="1324">
        <v>26108.670429294736</v>
      </c>
      <c r="O135" s="1324">
        <v>-0.60496448397113045</v>
      </c>
      <c r="P135" s="1324">
        <v>3222.915</v>
      </c>
      <c r="Q135" s="1324">
        <v>-15688.337</v>
      </c>
      <c r="R135" s="1324">
        <v>291.98744020997179</v>
      </c>
      <c r="S135" s="1324">
        <v>11774.694448638294</v>
      </c>
      <c r="T135" s="1401"/>
      <c r="V135" s="1501"/>
      <c r="W135" s="18"/>
      <c r="X135" s="18"/>
      <c r="Y135" s="400"/>
    </row>
    <row r="136" spans="13:25">
      <c r="M136" s="1400">
        <v>45788</v>
      </c>
      <c r="N136" s="1324">
        <v>25361.375654861193</v>
      </c>
      <c r="O136" s="1324">
        <v>-0.57517768110531131</v>
      </c>
      <c r="P136" s="1324">
        <v>2471.9209999999998</v>
      </c>
      <c r="Q136" s="1324">
        <v>-14559.147999999999</v>
      </c>
      <c r="R136" s="1324">
        <v>292.22141097833196</v>
      </c>
      <c r="S136" s="1324">
        <v>12174.939241313652</v>
      </c>
      <c r="T136" s="1401"/>
      <c r="V136" s="1501"/>
      <c r="W136" s="18"/>
      <c r="X136" s="18"/>
      <c r="Y136" s="400"/>
    </row>
    <row r="137" spans="13:25">
      <c r="M137" s="1400">
        <v>45789</v>
      </c>
      <c r="N137" s="1324">
        <v>23824.230053624397</v>
      </c>
      <c r="O137" s="1324">
        <v>-0.65658885090115437</v>
      </c>
      <c r="P137" s="1324">
        <v>0.51800000000000002</v>
      </c>
      <c r="Q137" s="1324">
        <v>-12484.986999999999</v>
      </c>
      <c r="R137" s="1324">
        <v>283.90647813532013</v>
      </c>
      <c r="S137" s="1324">
        <v>15379.311345141934</v>
      </c>
      <c r="T137" s="1401"/>
      <c r="V137" s="1501"/>
      <c r="W137" s="18"/>
      <c r="X137" s="18"/>
      <c r="Y137" s="400"/>
    </row>
    <row r="138" spans="13:25">
      <c r="M138" s="1400">
        <v>45790</v>
      </c>
      <c r="N138" s="1324">
        <v>22799.697016406542</v>
      </c>
      <c r="O138" s="1324">
        <v>-0.59308631104917797</v>
      </c>
      <c r="P138" s="1324">
        <v>0</v>
      </c>
      <c r="Q138" s="1324">
        <v>-7341.3310000000001</v>
      </c>
      <c r="R138" s="1324">
        <v>284.40708173368722</v>
      </c>
      <c r="S138" s="1324">
        <v>15557.502925911029</v>
      </c>
      <c r="T138" s="1401"/>
      <c r="V138" s="1501"/>
      <c r="W138" s="18"/>
      <c r="X138" s="18"/>
      <c r="Y138" s="400"/>
    </row>
    <row r="139" spans="13:25">
      <c r="M139" s="1400">
        <v>45791</v>
      </c>
      <c r="N139" s="1324">
        <v>23276.200613809815</v>
      </c>
      <c r="O139" s="1324">
        <v>-338.25782742484847</v>
      </c>
      <c r="P139" s="1324">
        <v>0</v>
      </c>
      <c r="Q139" s="1324">
        <v>-9650.1730000000007</v>
      </c>
      <c r="R139" s="1324">
        <v>275.41369806649618</v>
      </c>
      <c r="S139" s="1324">
        <v>13161.49147781859</v>
      </c>
      <c r="T139" s="1401"/>
      <c r="V139" s="1501"/>
      <c r="W139" s="18"/>
      <c r="X139" s="18"/>
      <c r="Y139" s="400"/>
    </row>
    <row r="140" spans="13:25">
      <c r="M140" s="1400">
        <v>45792</v>
      </c>
      <c r="N140" s="1324">
        <v>24041.246527142812</v>
      </c>
      <c r="O140" s="1324">
        <v>-393.32756854924872</v>
      </c>
      <c r="P140" s="1324">
        <v>0</v>
      </c>
      <c r="Q140" s="1324">
        <v>-10480.823</v>
      </c>
      <c r="R140" s="1324">
        <v>266.16021398162758</v>
      </c>
      <c r="S140" s="1324">
        <v>14939.439482696851</v>
      </c>
      <c r="T140" s="1401"/>
      <c r="V140" s="1501"/>
      <c r="W140" s="18"/>
      <c r="X140" s="18"/>
      <c r="Y140" s="400"/>
    </row>
    <row r="141" spans="13:25">
      <c r="M141" s="1400">
        <v>45793</v>
      </c>
      <c r="N141" s="1324">
        <v>24583.343826392054</v>
      </c>
      <c r="O141" s="1324">
        <v>-546.29696448699985</v>
      </c>
      <c r="P141" s="1324">
        <v>0</v>
      </c>
      <c r="Q141" s="1324">
        <v>-8834.0580000000009</v>
      </c>
      <c r="R141" s="1324">
        <v>289.15145320095377</v>
      </c>
      <c r="S141" s="1324">
        <v>15419.180616953248</v>
      </c>
      <c r="T141" s="1401"/>
      <c r="V141" s="1501"/>
      <c r="W141" s="18"/>
      <c r="X141" s="18"/>
      <c r="Y141" s="400"/>
    </row>
    <row r="142" spans="13:25">
      <c r="M142" s="1400">
        <v>45794</v>
      </c>
      <c r="N142" s="1324">
        <v>25225.154734088952</v>
      </c>
      <c r="O142" s="1324">
        <v>-640.10196448851445</v>
      </c>
      <c r="P142" s="1324">
        <v>0</v>
      </c>
      <c r="Q142" s="1324">
        <v>-10916.784</v>
      </c>
      <c r="R142" s="1324">
        <v>282.41957228102672</v>
      </c>
      <c r="S142" s="1324">
        <v>12731.357140813285</v>
      </c>
      <c r="T142" s="1401"/>
      <c r="V142" s="1501"/>
      <c r="W142" s="18"/>
      <c r="X142" s="18"/>
      <c r="Y142" s="400"/>
    </row>
    <row r="143" spans="13:25">
      <c r="M143" s="1400">
        <v>45795</v>
      </c>
      <c r="N143" s="1324">
        <v>24813.376992035646</v>
      </c>
      <c r="O143" s="1324">
        <v>-628.07922844886616</v>
      </c>
      <c r="P143" s="1324">
        <v>0</v>
      </c>
      <c r="Q143" s="1324">
        <v>-11677.489</v>
      </c>
      <c r="R143" s="1324">
        <v>285.47370505952244</v>
      </c>
      <c r="S143" s="1324">
        <v>15392.15995525717</v>
      </c>
      <c r="T143" s="1401"/>
      <c r="V143" s="1501"/>
      <c r="W143" s="18"/>
      <c r="X143" s="18"/>
      <c r="Y143" s="400"/>
    </row>
    <row r="144" spans="13:25">
      <c r="M144" s="1400">
        <v>45796</v>
      </c>
      <c r="N144" s="1324">
        <v>24973.971489628231</v>
      </c>
      <c r="O144" s="1324">
        <v>-378.57563454047249</v>
      </c>
      <c r="P144" s="1324">
        <v>0</v>
      </c>
      <c r="Q144" s="1324">
        <v>-9630.7610000000004</v>
      </c>
      <c r="R144" s="1324">
        <v>280.39148826727819</v>
      </c>
      <c r="S144" s="1324">
        <v>18097.904697033948</v>
      </c>
      <c r="T144" s="1401"/>
      <c r="V144" s="1501"/>
      <c r="W144" s="18"/>
      <c r="X144" s="18"/>
      <c r="Y144" s="400"/>
    </row>
    <row r="145" spans="13:25">
      <c r="M145" s="1400">
        <v>45797</v>
      </c>
      <c r="N145" s="1324">
        <v>23917.579107317706</v>
      </c>
      <c r="O145" s="1324">
        <v>-380.45230966052401</v>
      </c>
      <c r="P145" s="1324">
        <v>0</v>
      </c>
      <c r="Q145" s="1324">
        <v>-8741.9259999999995</v>
      </c>
      <c r="R145" s="1324">
        <v>281.6194897793909</v>
      </c>
      <c r="S145" s="1324">
        <v>15207.545992478805</v>
      </c>
      <c r="T145" s="1401"/>
      <c r="V145" s="1501"/>
      <c r="W145" s="18"/>
      <c r="X145" s="18"/>
      <c r="Y145" s="400"/>
    </row>
    <row r="146" spans="13:25">
      <c r="M146" s="1400">
        <v>45798</v>
      </c>
      <c r="N146" s="1324">
        <v>21693.160034958517</v>
      </c>
      <c r="O146" s="1324">
        <v>-436.31767006356858</v>
      </c>
      <c r="P146" s="1324">
        <v>0</v>
      </c>
      <c r="Q146" s="1324">
        <v>-5104.4709999999995</v>
      </c>
      <c r="R146" s="1324">
        <v>294.70161152991841</v>
      </c>
      <c r="S146" s="1324">
        <v>12112.747203746061</v>
      </c>
      <c r="T146" s="1401"/>
      <c r="V146" s="1501"/>
      <c r="W146" s="18"/>
      <c r="X146" s="18"/>
      <c r="Y146" s="400"/>
    </row>
    <row r="147" spans="13:25">
      <c r="M147" s="1400">
        <v>45799</v>
      </c>
      <c r="N147" s="1324">
        <v>22013.389829860509</v>
      </c>
      <c r="O147" s="1324">
        <v>-365.35339595541944</v>
      </c>
      <c r="P147" s="1324">
        <v>0</v>
      </c>
      <c r="Q147" s="1324">
        <v>-6677.4520000000002</v>
      </c>
      <c r="R147" s="1324">
        <v>300.85744408936461</v>
      </c>
      <c r="S147" s="1324">
        <v>15656.357474393501</v>
      </c>
      <c r="T147" s="1401"/>
      <c r="V147" s="1501"/>
      <c r="W147" s="18"/>
      <c r="X147" s="18"/>
      <c r="Y147" s="400"/>
    </row>
    <row r="148" spans="13:25">
      <c r="M148" s="1400">
        <v>45800</v>
      </c>
      <c r="N148" s="1324">
        <v>24484.998690390381</v>
      </c>
      <c r="O148" s="1324">
        <v>-364.83644164044745</v>
      </c>
      <c r="P148" s="1324">
        <v>0</v>
      </c>
      <c r="Q148" s="1324">
        <v>-8151.402</v>
      </c>
      <c r="R148" s="1324">
        <v>307.33134072518556</v>
      </c>
      <c r="S148" s="1324">
        <v>15047.169559439662</v>
      </c>
      <c r="T148" s="1401"/>
      <c r="V148" s="1501"/>
      <c r="W148" s="18"/>
      <c r="X148" s="18"/>
      <c r="Y148" s="400"/>
    </row>
    <row r="149" spans="13:25">
      <c r="M149" s="1400">
        <v>45801</v>
      </c>
      <c r="N149" s="1324">
        <v>22672.852881454517</v>
      </c>
      <c r="O149" s="1324">
        <v>-380.65198478764279</v>
      </c>
      <c r="P149" s="1324">
        <v>0</v>
      </c>
      <c r="Q149" s="1324">
        <v>-9166.4639999999999</v>
      </c>
      <c r="R149" s="1324">
        <v>288.76401674575737</v>
      </c>
      <c r="S149" s="1324">
        <v>11404.328144127403</v>
      </c>
      <c r="T149" s="1401"/>
      <c r="V149" s="1501"/>
      <c r="W149" s="18"/>
      <c r="X149" s="18"/>
      <c r="Y149" s="400"/>
    </row>
    <row r="150" spans="13:25">
      <c r="M150" s="1400">
        <v>45802</v>
      </c>
      <c r="N150" s="1324">
        <v>22519.407727174821</v>
      </c>
      <c r="O150" s="1324">
        <v>-365.07472590245175</v>
      </c>
      <c r="P150" s="1324">
        <v>0</v>
      </c>
      <c r="Q150" s="1324">
        <v>-9169.4179999999997</v>
      </c>
      <c r="R150" s="1324">
        <v>283.80508773550378</v>
      </c>
      <c r="S150" s="1324">
        <v>11782.072696377334</v>
      </c>
      <c r="T150" s="1401"/>
      <c r="V150" s="1501"/>
      <c r="W150" s="18"/>
      <c r="X150" s="18"/>
      <c r="Y150" s="400"/>
    </row>
    <row r="151" spans="13:25">
      <c r="M151" s="1400">
        <v>45803</v>
      </c>
      <c r="N151" s="1324">
        <v>22552.85077192304</v>
      </c>
      <c r="O151" s="1324">
        <v>-375.6525025519673</v>
      </c>
      <c r="P151" s="1324">
        <v>0</v>
      </c>
      <c r="Q151" s="1324">
        <v>-9196.7009999999991</v>
      </c>
      <c r="R151" s="1324">
        <v>290.79762110795326</v>
      </c>
      <c r="S151" s="1324">
        <v>13830.674446605528</v>
      </c>
      <c r="T151" s="1401"/>
      <c r="V151" s="1501"/>
      <c r="W151" s="18"/>
      <c r="X151" s="18"/>
      <c r="Y151" s="400"/>
    </row>
    <row r="152" spans="13:25">
      <c r="M152" s="1400">
        <v>45804</v>
      </c>
      <c r="N152" s="1324">
        <v>23197.588757775266</v>
      </c>
      <c r="O152" s="1324">
        <v>-359.36364976040176</v>
      </c>
      <c r="P152" s="1324">
        <v>0</v>
      </c>
      <c r="Q152" s="1324">
        <v>-12879.638999999999</v>
      </c>
      <c r="R152" s="1324">
        <v>290.58996400052547</v>
      </c>
      <c r="S152" s="1324">
        <v>12377.142208974115</v>
      </c>
      <c r="T152" s="1401"/>
      <c r="V152" s="1501"/>
      <c r="W152" s="18"/>
      <c r="X152" s="18"/>
      <c r="Y152" s="400"/>
    </row>
    <row r="153" spans="13:25">
      <c r="M153" s="1400">
        <v>45805</v>
      </c>
      <c r="N153" s="1324">
        <v>24459.306963055522</v>
      </c>
      <c r="O153" s="1324">
        <v>-384.55081727705112</v>
      </c>
      <c r="P153" s="1324">
        <v>0</v>
      </c>
      <c r="Q153" s="1324">
        <v>-13485.233</v>
      </c>
      <c r="R153" s="1324">
        <v>295.03550060517551</v>
      </c>
      <c r="S153" s="1324">
        <v>12972.554591339409</v>
      </c>
      <c r="T153" s="1401"/>
      <c r="V153" s="1501"/>
      <c r="W153" s="18"/>
      <c r="X153" s="18"/>
      <c r="Y153" s="400"/>
    </row>
    <row r="154" spans="13:25">
      <c r="M154" s="1400">
        <v>45806</v>
      </c>
      <c r="N154" s="1324">
        <v>27521.42643410957</v>
      </c>
      <c r="O154" s="1324">
        <v>-379.58896448548558</v>
      </c>
      <c r="P154" s="1324">
        <v>0</v>
      </c>
      <c r="Q154" s="1324">
        <v>-14467.138000000001</v>
      </c>
      <c r="R154" s="1324">
        <v>299.48444142470146</v>
      </c>
      <c r="S154" s="1324">
        <v>11976.38538834805</v>
      </c>
      <c r="T154" s="1401"/>
      <c r="V154" s="1501"/>
      <c r="W154" s="18"/>
      <c r="X154" s="18"/>
      <c r="Y154" s="400"/>
    </row>
    <row r="155" spans="13:25">
      <c r="M155" s="1400">
        <v>45807</v>
      </c>
      <c r="N155" s="1324">
        <v>28972.956971567197</v>
      </c>
      <c r="O155" s="1324">
        <v>-357.38864975585847</v>
      </c>
      <c r="P155" s="1324">
        <v>0</v>
      </c>
      <c r="Q155" s="1324">
        <v>-17185.174999999999</v>
      </c>
      <c r="R155" s="1324">
        <v>295.37675014502918</v>
      </c>
      <c r="S155" s="1324">
        <v>11482.89180957558</v>
      </c>
      <c r="T155" s="1401"/>
      <c r="V155" s="1501"/>
      <c r="W155" s="18"/>
      <c r="X155" s="18"/>
      <c r="Y155" s="400"/>
    </row>
    <row r="156" spans="13:25">
      <c r="M156" s="1400">
        <v>45808</v>
      </c>
      <c r="N156" s="1324">
        <v>27481.657402322784</v>
      </c>
      <c r="O156" s="1324">
        <v>-0.32372589740367241</v>
      </c>
      <c r="P156" s="1324">
        <v>0</v>
      </c>
      <c r="Q156" s="1324">
        <v>-18104.861000000001</v>
      </c>
      <c r="R156" s="1324">
        <v>288.95998911563822</v>
      </c>
      <c r="S156" s="1324">
        <v>8580.3386367702278</v>
      </c>
      <c r="T156" s="1401"/>
      <c r="V156" s="1501"/>
      <c r="W156" s="18"/>
      <c r="X156" s="18"/>
      <c r="Y156" s="400"/>
    </row>
    <row r="157" spans="13:25">
      <c r="M157" s="1400">
        <v>45809</v>
      </c>
      <c r="N157" s="1324">
        <v>27882.009662665507</v>
      </c>
      <c r="O157" s="1324">
        <v>-689.96819797821456</v>
      </c>
      <c r="P157" s="1324">
        <v>0</v>
      </c>
      <c r="Q157" s="1324">
        <v>-16203.71</v>
      </c>
      <c r="R157" s="1324">
        <v>295.87153968911389</v>
      </c>
      <c r="S157" s="1324">
        <v>8308.2466167074435</v>
      </c>
      <c r="T157" s="1401"/>
      <c r="V157" s="1501"/>
      <c r="W157" s="18"/>
      <c r="X157" s="18"/>
      <c r="Y157" s="400"/>
    </row>
    <row r="158" spans="13:25">
      <c r="M158" s="1400">
        <v>45810</v>
      </c>
      <c r="N158" s="1324">
        <v>25105.892100335226</v>
      </c>
      <c r="O158" s="1324">
        <v>-1232.24516752826</v>
      </c>
      <c r="P158" s="1324">
        <v>0</v>
      </c>
      <c r="Q158" s="1324">
        <v>-14984.555</v>
      </c>
      <c r="R158" s="1324">
        <v>305.67158295016867</v>
      </c>
      <c r="S158" s="1324">
        <v>11800.191565164616</v>
      </c>
      <c r="T158" s="1401"/>
      <c r="V158" s="1501"/>
      <c r="W158" s="18"/>
      <c r="X158" s="18"/>
      <c r="Y158" s="400"/>
    </row>
    <row r="159" spans="13:25">
      <c r="M159" s="1400">
        <v>45811</v>
      </c>
      <c r="N159" s="1324">
        <v>26294.80206656305</v>
      </c>
      <c r="O159" s="1324">
        <v>-358.46144670854096</v>
      </c>
      <c r="P159" s="1324">
        <v>0</v>
      </c>
      <c r="Q159" s="1324">
        <v>-15482.11</v>
      </c>
      <c r="R159" s="1324">
        <v>298.29962770664719</v>
      </c>
      <c r="S159" s="1324">
        <v>10975.952984049723</v>
      </c>
      <c r="T159" s="1401"/>
      <c r="V159" s="1501"/>
      <c r="W159" s="18"/>
      <c r="X159" s="18"/>
      <c r="Y159" s="400"/>
    </row>
    <row r="160" spans="13:25">
      <c r="M160" s="1400">
        <v>45812</v>
      </c>
      <c r="N160" s="1324">
        <v>26204.777209456075</v>
      </c>
      <c r="O160" s="1324">
        <v>-1551.4974365556955</v>
      </c>
      <c r="P160" s="1324">
        <v>0</v>
      </c>
      <c r="Q160" s="1324">
        <v>-15902.989</v>
      </c>
      <c r="R160" s="1324">
        <v>300.30049750622453</v>
      </c>
      <c r="S160" s="1324">
        <v>10236.882464665352</v>
      </c>
      <c r="T160" s="1401"/>
      <c r="V160" s="1501"/>
      <c r="W160" s="18"/>
      <c r="X160" s="18"/>
      <c r="Y160" s="400"/>
    </row>
    <row r="161" spans="13:25">
      <c r="M161" s="1400">
        <v>45813</v>
      </c>
      <c r="N161" s="1324">
        <v>25125.537314834517</v>
      </c>
      <c r="O161" s="1324">
        <v>-365.14879696176888</v>
      </c>
      <c r="P161" s="1324">
        <v>0</v>
      </c>
      <c r="Q161" s="1324">
        <v>-14459.268</v>
      </c>
      <c r="R161" s="1324">
        <v>304.89258672997602</v>
      </c>
      <c r="S161" s="1324">
        <v>10403.172042111557</v>
      </c>
      <c r="T161" s="1401"/>
      <c r="V161" s="1501"/>
      <c r="W161" s="18"/>
      <c r="X161" s="18"/>
      <c r="Y161" s="400"/>
    </row>
    <row r="162" spans="13:25">
      <c r="M162" s="1400">
        <v>45814</v>
      </c>
      <c r="N162" s="1324">
        <v>28282.219086872035</v>
      </c>
      <c r="O162" s="1324">
        <v>-2235.3998274182863</v>
      </c>
      <c r="P162" s="1324">
        <v>0</v>
      </c>
      <c r="Q162" s="1324">
        <v>-16626.931</v>
      </c>
      <c r="R162" s="1324">
        <v>304.90133742654905</v>
      </c>
      <c r="S162" s="1324">
        <v>9030.7125409840592</v>
      </c>
      <c r="T162" s="1401"/>
      <c r="V162" s="1501"/>
      <c r="W162" s="18"/>
      <c r="X162" s="18"/>
      <c r="Y162" s="400"/>
    </row>
    <row r="163" spans="13:25">
      <c r="M163" s="1400">
        <v>45815</v>
      </c>
      <c r="N163" s="1324">
        <v>28470.538474978701</v>
      </c>
      <c r="O163" s="1324">
        <v>-363.46013706366585</v>
      </c>
      <c r="P163" s="1324">
        <v>0</v>
      </c>
      <c r="Q163" s="1324">
        <v>-19705.916000000001</v>
      </c>
      <c r="R163" s="1324">
        <v>294.77678149152729</v>
      </c>
      <c r="S163" s="1324">
        <v>7853.5139942453425</v>
      </c>
      <c r="T163" s="1401"/>
      <c r="V163" s="1501"/>
      <c r="W163" s="18"/>
      <c r="X163" s="18"/>
      <c r="Y163" s="400"/>
    </row>
    <row r="164" spans="13:25">
      <c r="M164" s="1400">
        <v>45816</v>
      </c>
      <c r="N164" s="1324">
        <v>29872.12065515792</v>
      </c>
      <c r="O164" s="1324">
        <v>-358.53224366425223</v>
      </c>
      <c r="P164" s="1324">
        <v>0</v>
      </c>
      <c r="Q164" s="1324">
        <v>-20187.830000000002</v>
      </c>
      <c r="R164" s="1324">
        <v>295.38463250927015</v>
      </c>
      <c r="S164" s="1324">
        <v>9288.9091407951473</v>
      </c>
      <c r="T164" s="1401"/>
      <c r="V164" s="1501"/>
      <c r="W164" s="18"/>
      <c r="X164" s="18"/>
      <c r="Y164" s="400"/>
    </row>
    <row r="165" spans="13:25">
      <c r="M165" s="1400">
        <v>45817</v>
      </c>
      <c r="N165" s="1324">
        <v>29657.847541176678</v>
      </c>
      <c r="O165" s="1324">
        <v>-1912.2196192988367</v>
      </c>
      <c r="P165" s="1324">
        <v>0</v>
      </c>
      <c r="Q165" s="1324">
        <v>-19474.608</v>
      </c>
      <c r="R165" s="1324">
        <v>307.54340300344234</v>
      </c>
      <c r="S165" s="1324">
        <v>11618.80534774337</v>
      </c>
      <c r="T165" s="1401"/>
      <c r="V165" s="1501"/>
      <c r="W165" s="18"/>
      <c r="X165" s="18"/>
      <c r="Y165" s="400"/>
    </row>
    <row r="166" spans="13:25">
      <c r="M166" s="1400">
        <v>45818</v>
      </c>
      <c r="N166" s="1324">
        <v>30952.481547999687</v>
      </c>
      <c r="O166" s="1324">
        <v>-340.86402538943327</v>
      </c>
      <c r="P166" s="1324">
        <v>0</v>
      </c>
      <c r="Q166" s="1324">
        <v>-18464.014999999999</v>
      </c>
      <c r="R166" s="1324">
        <v>309.36456112918785</v>
      </c>
      <c r="S166" s="1324">
        <v>11041.015924682579</v>
      </c>
      <c r="T166" s="1401"/>
      <c r="V166" s="1501"/>
      <c r="W166" s="18"/>
      <c r="X166" s="18"/>
      <c r="Y166" s="400"/>
    </row>
    <row r="167" spans="13:25">
      <c r="M167" s="1400">
        <v>45819</v>
      </c>
      <c r="N167" s="1324">
        <v>30514.183446135263</v>
      </c>
      <c r="O167" s="1324">
        <v>-344.35960914599116</v>
      </c>
      <c r="P167" s="1324">
        <v>0</v>
      </c>
      <c r="Q167" s="1324">
        <v>-19647.439999999999</v>
      </c>
      <c r="R167" s="1324">
        <v>309.62431864851425</v>
      </c>
      <c r="S167" s="1324">
        <v>11468.374176806597</v>
      </c>
      <c r="T167" s="1401"/>
      <c r="V167" s="1501"/>
      <c r="W167" s="18"/>
      <c r="X167" s="18"/>
      <c r="Y167" s="400"/>
    </row>
    <row r="168" spans="13:25">
      <c r="M168" s="1400">
        <v>45820</v>
      </c>
      <c r="N168" s="1324">
        <v>31727.826597585521</v>
      </c>
      <c r="O168" s="1324">
        <v>-2845.2555025469192</v>
      </c>
      <c r="P168" s="1324">
        <v>0</v>
      </c>
      <c r="Q168" s="1324">
        <v>-23120.493999999999</v>
      </c>
      <c r="R168" s="1324">
        <v>311.7846353509122</v>
      </c>
      <c r="S168" s="1324">
        <v>11050.462700988046</v>
      </c>
      <c r="T168" s="1401"/>
      <c r="V168" s="1501"/>
      <c r="W168" s="18"/>
      <c r="X168" s="18"/>
      <c r="Y168" s="400"/>
    </row>
    <row r="169" spans="13:25">
      <c r="M169" s="1400">
        <v>45821</v>
      </c>
      <c r="N169" s="1324">
        <v>32601.811037993557</v>
      </c>
      <c r="O169" s="1324">
        <v>-1128.3157512772457</v>
      </c>
      <c r="P169" s="1324">
        <v>0</v>
      </c>
      <c r="Q169" s="1324">
        <v>-20139.794000000002</v>
      </c>
      <c r="R169" s="1324">
        <v>307.20820526839668</v>
      </c>
      <c r="S169" s="1324">
        <v>10800.500310905674</v>
      </c>
      <c r="T169" s="1401"/>
      <c r="V169" s="1501"/>
      <c r="W169" s="18"/>
      <c r="X169" s="18"/>
      <c r="Y169" s="400"/>
    </row>
    <row r="170" spans="13:25">
      <c r="M170" s="1400">
        <v>45822</v>
      </c>
      <c r="N170" s="1324">
        <v>29594.0740655134</v>
      </c>
      <c r="O170" s="1324">
        <v>-348.74345178471128</v>
      </c>
      <c r="P170" s="1324">
        <v>0</v>
      </c>
      <c r="Q170" s="1324">
        <v>-21399.076000000001</v>
      </c>
      <c r="R170" s="1324">
        <v>303.07888972446648</v>
      </c>
      <c r="S170" s="1324">
        <v>7730.0924188347035</v>
      </c>
      <c r="T170" s="1401"/>
      <c r="V170" s="1501"/>
      <c r="W170" s="18"/>
      <c r="X170" s="18"/>
      <c r="Y170" s="400"/>
    </row>
    <row r="171" spans="13:25">
      <c r="M171" s="1400">
        <v>45823</v>
      </c>
      <c r="N171" s="1324">
        <v>30943.64765953934</v>
      </c>
      <c r="O171" s="1324">
        <v>-362.81056345995347</v>
      </c>
      <c r="P171" s="1324">
        <v>0</v>
      </c>
      <c r="Q171" s="1324">
        <v>-21719.776000000002</v>
      </c>
      <c r="R171" s="1324">
        <v>298.57007028705226</v>
      </c>
      <c r="S171" s="1324">
        <v>8073.5077359542775</v>
      </c>
      <c r="T171" s="1401"/>
      <c r="V171" s="1501"/>
      <c r="W171" s="18"/>
      <c r="X171" s="18"/>
      <c r="Y171" s="400"/>
    </row>
    <row r="172" spans="13:25">
      <c r="M172" s="1400">
        <v>45824</v>
      </c>
      <c r="N172" s="1324">
        <v>23309.628517695965</v>
      </c>
      <c r="O172" s="1324">
        <v>-2718.5208477234719</v>
      </c>
      <c r="P172" s="1324">
        <v>0</v>
      </c>
      <c r="Q172" s="1324">
        <v>-14789.939</v>
      </c>
      <c r="R172" s="1324">
        <v>304.43985332306494</v>
      </c>
      <c r="S172" s="1324">
        <v>10718.822417817659</v>
      </c>
      <c r="T172" s="1401"/>
      <c r="V172" s="1501"/>
      <c r="W172" s="18"/>
      <c r="X172" s="18"/>
      <c r="Y172" s="400"/>
    </row>
    <row r="173" spans="13:25">
      <c r="M173" s="1400">
        <v>45825</v>
      </c>
      <c r="N173" s="1324">
        <v>27457.56487511106</v>
      </c>
      <c r="O173" s="1324">
        <v>-437.53345686037676</v>
      </c>
      <c r="P173" s="1324">
        <v>0</v>
      </c>
      <c r="Q173" s="1324">
        <v>-13880.321</v>
      </c>
      <c r="R173" s="1324">
        <v>297.21518611975722</v>
      </c>
      <c r="S173" s="1324">
        <v>10969.848761529207</v>
      </c>
      <c r="T173" s="1401"/>
      <c r="V173" s="1501"/>
      <c r="W173" s="18"/>
      <c r="X173" s="18"/>
      <c r="Y173" s="400"/>
    </row>
    <row r="174" spans="13:25">
      <c r="M174" s="1400">
        <v>45826</v>
      </c>
      <c r="N174" s="1324">
        <v>30894.692791753045</v>
      </c>
      <c r="O174" s="1324">
        <v>-367.04313706366588</v>
      </c>
      <c r="P174" s="1324">
        <v>0</v>
      </c>
      <c r="Q174" s="1324">
        <v>-22369.668000000001</v>
      </c>
      <c r="R174" s="1324">
        <v>310.16207198107719</v>
      </c>
      <c r="S174" s="1324">
        <v>10483.540890896733</v>
      </c>
      <c r="T174" s="1401"/>
      <c r="V174" s="1501"/>
      <c r="W174" s="18"/>
      <c r="X174" s="18"/>
      <c r="Y174" s="400"/>
    </row>
    <row r="175" spans="13:25">
      <c r="M175" s="1400">
        <v>45827</v>
      </c>
      <c r="N175" s="1324">
        <v>32618.355962896054</v>
      </c>
      <c r="O175" s="1324">
        <v>-370.31612691132523</v>
      </c>
      <c r="P175" s="1324">
        <v>0</v>
      </c>
      <c r="Q175" s="1324">
        <v>-21200.16</v>
      </c>
      <c r="R175" s="1324">
        <v>333.62793991137482</v>
      </c>
      <c r="S175" s="1324">
        <v>10285.07076386908</v>
      </c>
      <c r="T175" s="1401"/>
      <c r="V175" s="1501"/>
      <c r="W175" s="18"/>
      <c r="X175" s="18"/>
      <c r="Y175" s="400"/>
    </row>
    <row r="176" spans="13:25">
      <c r="M176" s="1400">
        <v>45828</v>
      </c>
      <c r="N176" s="1324">
        <v>32351.840985281557</v>
      </c>
      <c r="O176" s="1324">
        <v>-2080.9013045762767</v>
      </c>
      <c r="P176" s="1324">
        <v>0</v>
      </c>
      <c r="Q176" s="1324">
        <v>-25363.133000000002</v>
      </c>
      <c r="R176" s="1324">
        <v>344.06788937340849</v>
      </c>
      <c r="S176" s="1324">
        <v>10148.633767570725</v>
      </c>
      <c r="T176" s="1401"/>
      <c r="V176" s="1501"/>
      <c r="W176" s="18"/>
      <c r="X176" s="18"/>
      <c r="Y176" s="400"/>
    </row>
    <row r="177" spans="13:25">
      <c r="M177" s="1400">
        <v>45829</v>
      </c>
      <c r="N177" s="1324">
        <v>33042.829633000802</v>
      </c>
      <c r="O177" s="1324">
        <v>-344.3871675206878</v>
      </c>
      <c r="P177" s="1324">
        <v>0</v>
      </c>
      <c r="Q177" s="1324">
        <v>-21315.913</v>
      </c>
      <c r="R177" s="1324">
        <v>332.40376351710256</v>
      </c>
      <c r="S177" s="1324">
        <v>8607.3460764507581</v>
      </c>
      <c r="T177" s="1401"/>
      <c r="V177" s="1501"/>
      <c r="W177" s="18"/>
      <c r="X177" s="18"/>
      <c r="Y177" s="400"/>
    </row>
    <row r="178" spans="13:25">
      <c r="M178" s="1400">
        <v>45830</v>
      </c>
      <c r="N178" s="1324">
        <v>32769.987325148759</v>
      </c>
      <c r="O178" s="1324">
        <v>-359.57678680892349</v>
      </c>
      <c r="P178" s="1324">
        <v>0</v>
      </c>
      <c r="Q178" s="1324">
        <v>-21483.108</v>
      </c>
      <c r="R178" s="1324">
        <v>332.32482302275406</v>
      </c>
      <c r="S178" s="1324">
        <v>8099.5592576320323</v>
      </c>
      <c r="T178" s="1401"/>
      <c r="V178" s="1501"/>
      <c r="W178" s="18"/>
      <c r="X178" s="18"/>
      <c r="Y178" s="400"/>
    </row>
    <row r="179" spans="13:25">
      <c r="M179" s="1400">
        <v>45831</v>
      </c>
      <c r="N179" s="1324">
        <v>30509.390398831547</v>
      </c>
      <c r="O179" s="1324">
        <v>-2848.1300761496218</v>
      </c>
      <c r="P179" s="1324">
        <v>0</v>
      </c>
      <c r="Q179" s="1324">
        <v>-20643.287</v>
      </c>
      <c r="R179" s="1324">
        <v>328.91859135354451</v>
      </c>
      <c r="S179" s="1324">
        <v>10729.648271318834</v>
      </c>
      <c r="T179" s="1401"/>
      <c r="V179" s="1501"/>
      <c r="W179" s="18"/>
      <c r="X179" s="18"/>
      <c r="Y179" s="400"/>
    </row>
    <row r="180" spans="13:25">
      <c r="M180" s="1400">
        <v>45832</v>
      </c>
      <c r="N180" s="1324">
        <v>30923.637303790132</v>
      </c>
      <c r="O180" s="1324">
        <v>-371.01694924687848</v>
      </c>
      <c r="P180" s="1324">
        <v>0</v>
      </c>
      <c r="Q180" s="1324">
        <v>-20897.451000000001</v>
      </c>
      <c r="R180" s="1324">
        <v>333.93163513875754</v>
      </c>
      <c r="S180" s="1324">
        <v>10972.791919157276</v>
      </c>
      <c r="T180" s="1401"/>
      <c r="V180" s="1501"/>
      <c r="W180" s="18"/>
      <c r="X180" s="18"/>
      <c r="Y180" s="400"/>
    </row>
    <row r="181" spans="13:25">
      <c r="M181" s="1400">
        <v>45833</v>
      </c>
      <c r="N181" s="1324">
        <v>31094.5425882298</v>
      </c>
      <c r="O181" s="1324">
        <v>-356.08571066737829</v>
      </c>
      <c r="P181" s="1324">
        <v>0</v>
      </c>
      <c r="Q181" s="1324">
        <v>-19481.495999999999</v>
      </c>
      <c r="R181" s="1324">
        <v>331.80917671311249</v>
      </c>
      <c r="S181" s="1324">
        <v>11644.111718098056</v>
      </c>
      <c r="T181" s="1401"/>
      <c r="V181" s="1501"/>
      <c r="W181" s="18"/>
      <c r="X181" s="18"/>
      <c r="Y181" s="400"/>
    </row>
    <row r="182" spans="13:25">
      <c r="M182" s="1400">
        <v>45834</v>
      </c>
      <c r="N182" s="1324">
        <v>37474.032881272273</v>
      </c>
      <c r="O182" s="1324">
        <v>-368.63163960149865</v>
      </c>
      <c r="P182" s="1324">
        <v>0</v>
      </c>
      <c r="Q182" s="1324">
        <v>-24580.412</v>
      </c>
      <c r="R182" s="1324">
        <v>327.89310182777825</v>
      </c>
      <c r="S182" s="1324">
        <v>10600.608751552929</v>
      </c>
      <c r="T182" s="1401"/>
      <c r="V182" s="1501"/>
      <c r="W182" s="18"/>
      <c r="X182" s="18"/>
      <c r="Y182" s="400"/>
    </row>
    <row r="183" spans="13:25">
      <c r="M183" s="1400">
        <v>45835</v>
      </c>
      <c r="N183" s="1324">
        <v>35058.497283481141</v>
      </c>
      <c r="O183" s="1324">
        <v>-2733.1901573678424</v>
      </c>
      <c r="P183" s="1324">
        <v>0</v>
      </c>
      <c r="Q183" s="1324">
        <v>-22774.538</v>
      </c>
      <c r="R183" s="1324">
        <v>326.71470539347234</v>
      </c>
      <c r="S183" s="1324">
        <v>10091.842444457703</v>
      </c>
      <c r="T183" s="1401"/>
      <c r="V183" s="1501"/>
      <c r="W183" s="18"/>
      <c r="X183" s="18"/>
      <c r="Y183" s="400"/>
    </row>
    <row r="184" spans="13:25">
      <c r="M184" s="1400">
        <v>45836</v>
      </c>
      <c r="N184" s="1324">
        <v>33348.616778654927</v>
      </c>
      <c r="O184" s="1324">
        <v>-1230.0950761496219</v>
      </c>
      <c r="P184" s="1324">
        <v>0</v>
      </c>
      <c r="Q184" s="1324">
        <v>-21883.001</v>
      </c>
      <c r="R184" s="1324">
        <v>318.20009340270127</v>
      </c>
      <c r="S184" s="1324">
        <v>7728.6985351112808</v>
      </c>
      <c r="T184" s="1401"/>
      <c r="V184" s="1501"/>
      <c r="W184" s="18"/>
      <c r="X184" s="18"/>
      <c r="Y184" s="400"/>
    </row>
    <row r="185" spans="13:25">
      <c r="M185" s="1400">
        <v>45837</v>
      </c>
      <c r="N185" s="1324">
        <v>31982.451527622357</v>
      </c>
      <c r="O185" s="1324">
        <v>-341.7930710734517</v>
      </c>
      <c r="P185" s="1324">
        <v>0</v>
      </c>
      <c r="Q185" s="1324">
        <v>-21862.541000000001</v>
      </c>
      <c r="R185" s="1324">
        <v>317.07917522799096</v>
      </c>
      <c r="S185" s="1324">
        <v>7508.3036550539146</v>
      </c>
      <c r="T185" s="1401"/>
      <c r="V185" s="1501"/>
      <c r="W185" s="18"/>
      <c r="X185" s="18"/>
      <c r="Y185" s="400"/>
    </row>
    <row r="186" spans="13:25">
      <c r="M186" s="1400">
        <v>45838</v>
      </c>
      <c r="N186" s="1324">
        <v>30684.226562056334</v>
      </c>
      <c r="O186" s="1324">
        <v>-398.74671066687347</v>
      </c>
      <c r="P186" s="1324">
        <v>0</v>
      </c>
      <c r="Q186" s="1324">
        <v>-22183.749</v>
      </c>
      <c r="R186" s="1324">
        <v>319.94332427264879</v>
      </c>
      <c r="S186" s="1324">
        <v>11140.035188813323</v>
      </c>
      <c r="T186" s="1401"/>
      <c r="V186" s="1501"/>
      <c r="W186" s="18"/>
      <c r="X186" s="18"/>
      <c r="Y186" s="400"/>
    </row>
    <row r="187" spans="13:25">
      <c r="M187" s="1400">
        <v>45839</v>
      </c>
      <c r="N187" s="1324">
        <v>39428.939676037575</v>
      </c>
      <c r="O187" s="1324">
        <v>-11011.013304575772</v>
      </c>
      <c r="P187" s="1324">
        <v>0</v>
      </c>
      <c r="Q187" s="1324">
        <v>-16850.221000000001</v>
      </c>
      <c r="R187" s="1324">
        <v>320.56544871862764</v>
      </c>
      <c r="S187" s="1324">
        <v>11611.907014934766</v>
      </c>
      <c r="T187" s="1401"/>
      <c r="V187" s="1501"/>
      <c r="W187" s="18"/>
      <c r="X187" s="18"/>
      <c r="Y187" s="400"/>
    </row>
    <row r="188" spans="13:25">
      <c r="M188" s="1400">
        <v>45840</v>
      </c>
      <c r="N188" s="1324">
        <v>39073.569740775267</v>
      </c>
      <c r="O188" s="1324">
        <v>-12190.53328427109</v>
      </c>
      <c r="P188" s="1324">
        <v>0</v>
      </c>
      <c r="Q188" s="1324">
        <v>-18031.333999999999</v>
      </c>
      <c r="R188" s="1324">
        <v>318.43375434191211</v>
      </c>
      <c r="S188" s="1324">
        <v>10719.475449528685</v>
      </c>
      <c r="T188" s="1401"/>
      <c r="V188" s="1501"/>
      <c r="W188" s="18"/>
      <c r="X188" s="18"/>
      <c r="Y188" s="400"/>
    </row>
    <row r="189" spans="13:25">
      <c r="M189" s="1400">
        <v>45841</v>
      </c>
      <c r="N189" s="1324">
        <v>41565.204927070139</v>
      </c>
      <c r="O189" s="1324">
        <v>-12958.483538078093</v>
      </c>
      <c r="P189" s="1324">
        <v>0</v>
      </c>
      <c r="Q189" s="1324">
        <v>-19139.507000000001</v>
      </c>
      <c r="R189" s="1324">
        <v>305.89872262547198</v>
      </c>
      <c r="S189" s="1324">
        <v>10918.874489281881</v>
      </c>
      <c r="T189" s="1401"/>
      <c r="V189" s="1501"/>
      <c r="W189" s="18"/>
      <c r="X189" s="18"/>
      <c r="Y189" s="400"/>
    </row>
    <row r="190" spans="13:25">
      <c r="M190" s="1400">
        <v>45842</v>
      </c>
      <c r="N190" s="1324">
        <v>44457.200789334238</v>
      </c>
      <c r="O190" s="1324">
        <v>-12175.817416251015</v>
      </c>
      <c r="P190" s="1324">
        <v>0</v>
      </c>
      <c r="Q190" s="1324">
        <v>-22618.185000000001</v>
      </c>
      <c r="R190" s="1324">
        <v>304.80493256980242</v>
      </c>
      <c r="S190" s="1324">
        <v>10513.866908101721</v>
      </c>
      <c r="T190" s="1401"/>
      <c r="V190" s="1501"/>
      <c r="W190" s="18"/>
      <c r="X190" s="18"/>
      <c r="Y190" s="400"/>
    </row>
    <row r="191" spans="13:25">
      <c r="M191" s="1400">
        <v>45843</v>
      </c>
      <c r="N191" s="1324">
        <v>45350.569371973499</v>
      </c>
      <c r="O191" s="1324">
        <v>-12181.373736047726</v>
      </c>
      <c r="P191" s="1324">
        <v>0</v>
      </c>
      <c r="Q191" s="1324">
        <v>-25775.356</v>
      </c>
      <c r="R191" s="1324">
        <v>307.22621666229554</v>
      </c>
      <c r="S191" s="1324">
        <v>8361.6552564600734</v>
      </c>
      <c r="T191" s="1401"/>
      <c r="V191" s="1501"/>
      <c r="W191" s="18"/>
      <c r="X191" s="18"/>
      <c r="Y191" s="400"/>
    </row>
    <row r="192" spans="13:25">
      <c r="M192" s="1400">
        <v>45844</v>
      </c>
      <c r="N192" s="1324">
        <v>45170.449067224843</v>
      </c>
      <c r="O192" s="1324">
        <v>-12839.363248738404</v>
      </c>
      <c r="P192" s="1324">
        <v>0</v>
      </c>
      <c r="Q192" s="1324">
        <v>-24198.485000000001</v>
      </c>
      <c r="R192" s="1324">
        <v>303.48482838218524</v>
      </c>
      <c r="S192" s="1324">
        <v>9124.5877984175677</v>
      </c>
      <c r="T192" s="1401"/>
      <c r="V192" s="1501"/>
      <c r="W192" s="18"/>
      <c r="X192" s="18"/>
      <c r="Y192" s="400"/>
    </row>
    <row r="193" spans="13:25">
      <c r="M193" s="1400">
        <v>45845</v>
      </c>
      <c r="N193" s="1324">
        <v>43470.417628847761</v>
      </c>
      <c r="O193" s="1324">
        <v>-12212.465781733257</v>
      </c>
      <c r="P193" s="1324">
        <v>0</v>
      </c>
      <c r="Q193" s="1324">
        <v>-21324.514999999999</v>
      </c>
      <c r="R193" s="1324">
        <v>321.16042395286189</v>
      </c>
      <c r="S193" s="1324">
        <v>11188.968260184021</v>
      </c>
      <c r="T193" s="1401"/>
      <c r="V193" s="1501"/>
      <c r="W193" s="18"/>
      <c r="X193" s="18"/>
      <c r="Y193" s="400"/>
    </row>
    <row r="194" spans="13:25">
      <c r="M194" s="1400">
        <v>45846</v>
      </c>
      <c r="N194" s="1324">
        <v>40816.267114391871</v>
      </c>
      <c r="O194" s="1324">
        <v>-12283.500949245868</v>
      </c>
      <c r="P194" s="1324">
        <v>0</v>
      </c>
      <c r="Q194" s="1324">
        <v>-17631.330000000002</v>
      </c>
      <c r="R194" s="1324">
        <v>324.62044372443671</v>
      </c>
      <c r="S194" s="1324">
        <v>10557.54387633539</v>
      </c>
      <c r="T194" s="1401"/>
      <c r="V194" s="1501"/>
      <c r="W194" s="18"/>
      <c r="X194" s="18"/>
      <c r="Y194" s="400"/>
    </row>
    <row r="195" spans="13:25">
      <c r="M195" s="1400">
        <v>45847</v>
      </c>
      <c r="N195" s="1324">
        <v>38447.969197749888</v>
      </c>
      <c r="O195" s="1324">
        <v>-12221.243010160417</v>
      </c>
      <c r="P195" s="1324">
        <v>0</v>
      </c>
      <c r="Q195" s="1324">
        <v>-16692.112000000001</v>
      </c>
      <c r="R195" s="1324">
        <v>322.35794901676701</v>
      </c>
      <c r="S195" s="1324">
        <v>10639.213472577836</v>
      </c>
      <c r="T195" s="1401"/>
      <c r="V195" s="1501"/>
      <c r="W195" s="18"/>
      <c r="X195" s="18"/>
      <c r="Y195" s="400"/>
    </row>
    <row r="196" spans="13:25">
      <c r="M196" s="1400">
        <v>45848</v>
      </c>
      <c r="N196" s="1324">
        <v>36760.683209456074</v>
      </c>
      <c r="O196" s="1324">
        <v>-12202.830050769275</v>
      </c>
      <c r="P196" s="1324">
        <v>0</v>
      </c>
      <c r="Q196" s="1324">
        <v>-14999.797</v>
      </c>
      <c r="R196" s="1324">
        <v>326.22514947961719</v>
      </c>
      <c r="S196" s="1324">
        <v>10554.801199454008</v>
      </c>
      <c r="T196" s="1401"/>
      <c r="V196" s="1501"/>
      <c r="W196" s="18"/>
      <c r="X196" s="18"/>
      <c r="Y196" s="400"/>
    </row>
    <row r="197" spans="13:25">
      <c r="M197" s="1400">
        <v>45849</v>
      </c>
      <c r="N197" s="1324">
        <v>40895.486875088274</v>
      </c>
      <c r="O197" s="1324">
        <v>-12166.159375642661</v>
      </c>
      <c r="P197" s="1324">
        <v>0</v>
      </c>
      <c r="Q197" s="1324">
        <v>-19738.034</v>
      </c>
      <c r="R197" s="1324">
        <v>324.73397028287076</v>
      </c>
      <c r="S197" s="1324">
        <v>9706.3900003587041</v>
      </c>
      <c r="T197" s="1401"/>
      <c r="V197" s="1501"/>
      <c r="W197" s="18"/>
      <c r="X197" s="18"/>
      <c r="Y197" s="400"/>
    </row>
    <row r="198" spans="13:25">
      <c r="M198" s="1400">
        <v>45850</v>
      </c>
      <c r="N198" s="1324">
        <v>43771.328052780351</v>
      </c>
      <c r="O198" s="1324">
        <v>-12163.954365490319</v>
      </c>
      <c r="P198" s="1324">
        <v>0</v>
      </c>
      <c r="Q198" s="1324">
        <v>-22591.435000000001</v>
      </c>
      <c r="R198" s="1324">
        <v>311.14523844270599</v>
      </c>
      <c r="S198" s="1324">
        <v>8892.2856955086245</v>
      </c>
      <c r="T198" s="1401"/>
      <c r="V198" s="1501"/>
      <c r="W198" s="18"/>
      <c r="X198" s="18"/>
      <c r="Y198" s="400"/>
    </row>
    <row r="199" spans="13:25">
      <c r="M199" s="1400">
        <v>45851</v>
      </c>
      <c r="N199" s="1324">
        <v>44175.260893685816</v>
      </c>
      <c r="O199" s="1324">
        <v>-11980.347350261809</v>
      </c>
      <c r="P199" s="1324">
        <v>0</v>
      </c>
      <c r="Q199" s="1324">
        <v>-22082.427</v>
      </c>
      <c r="R199" s="1324">
        <v>321.33417778232848</v>
      </c>
      <c r="S199" s="1324">
        <v>9046.2201766154012</v>
      </c>
      <c r="T199" s="1401"/>
      <c r="V199" s="1501"/>
      <c r="W199" s="18"/>
      <c r="X199" s="18"/>
      <c r="Y199" s="400"/>
    </row>
    <row r="200" spans="13:25">
      <c r="M200" s="1400">
        <v>45852</v>
      </c>
      <c r="N200" s="1324">
        <v>39537.128414667983</v>
      </c>
      <c r="O200" s="1324">
        <v>-12100.605126911325</v>
      </c>
      <c r="P200" s="1324">
        <v>0</v>
      </c>
      <c r="Q200" s="1324">
        <v>-18151.865000000002</v>
      </c>
      <c r="R200" s="1324">
        <v>327.85571970702028</v>
      </c>
      <c r="S200" s="1324">
        <v>9683.6872961891422</v>
      </c>
      <c r="T200" s="1401"/>
      <c r="V200" s="1501"/>
      <c r="W200" s="18"/>
      <c r="X200" s="18"/>
      <c r="Y200" s="400"/>
    </row>
    <row r="201" spans="13:25">
      <c r="M201" s="1400">
        <v>45853</v>
      </c>
      <c r="N201" s="1324">
        <v>36832.700391597908</v>
      </c>
      <c r="O201" s="1324">
        <v>-12352.13411675848</v>
      </c>
      <c r="P201" s="1324">
        <v>0</v>
      </c>
      <c r="Q201" s="1324">
        <v>-15567.402</v>
      </c>
      <c r="R201" s="1324">
        <v>327.8613544670402</v>
      </c>
      <c r="S201" s="1324">
        <v>9504.9276100716706</v>
      </c>
      <c r="T201" s="1401"/>
      <c r="V201" s="1501"/>
      <c r="W201" s="18"/>
      <c r="X201" s="18"/>
      <c r="Y201" s="400"/>
    </row>
    <row r="202" spans="13:25">
      <c r="M202" s="1400">
        <v>45854</v>
      </c>
      <c r="N202" s="1324">
        <v>35438.626288318766</v>
      </c>
      <c r="O202" s="1324">
        <v>-12543.182010159913</v>
      </c>
      <c r="P202" s="1324">
        <v>0</v>
      </c>
      <c r="Q202" s="1324">
        <v>-14940.207</v>
      </c>
      <c r="R202" s="1324">
        <v>333.6665428842818</v>
      </c>
      <c r="S202" s="1324">
        <v>10022.50979579163</v>
      </c>
      <c r="T202" s="1401"/>
      <c r="V202" s="1501"/>
      <c r="W202" s="18"/>
      <c r="X202" s="18"/>
      <c r="Y202" s="400"/>
    </row>
    <row r="203" spans="13:25">
      <c r="M203" s="1400">
        <v>45855</v>
      </c>
      <c r="N203" s="1324">
        <v>36426.542954293254</v>
      </c>
      <c r="O203" s="1324">
        <v>-12373.259263967419</v>
      </c>
      <c r="P203" s="1324">
        <v>0</v>
      </c>
      <c r="Q203" s="1324">
        <v>-15636.263000000001</v>
      </c>
      <c r="R203" s="1324">
        <v>335.30274787170481</v>
      </c>
      <c r="S203" s="1324">
        <v>10427.199794001357</v>
      </c>
      <c r="T203" s="1401"/>
      <c r="V203" s="1501"/>
      <c r="W203" s="18"/>
      <c r="X203" s="18"/>
      <c r="Y203" s="400"/>
    </row>
    <row r="204" spans="13:25">
      <c r="M204" s="1400">
        <v>45856</v>
      </c>
      <c r="N204" s="1324">
        <v>35854.096571024202</v>
      </c>
      <c r="O204" s="1324">
        <v>-12868.229862951477</v>
      </c>
      <c r="P204" s="1324">
        <v>0</v>
      </c>
      <c r="Q204" s="1324">
        <v>-14210.976000000001</v>
      </c>
      <c r="R204" s="1324">
        <v>336.78847705466148</v>
      </c>
      <c r="S204" s="1324">
        <v>9787.2314141965562</v>
      </c>
      <c r="T204" s="1401"/>
      <c r="V204" s="1501"/>
      <c r="W204" s="18"/>
      <c r="X204" s="18"/>
      <c r="Y204" s="400"/>
    </row>
    <row r="205" spans="13:25">
      <c r="M205" s="1400">
        <v>45857</v>
      </c>
      <c r="N205" s="1324">
        <v>38427.286975286814</v>
      </c>
      <c r="O205" s="1324">
        <v>-11881.389157367843</v>
      </c>
      <c r="P205" s="1324">
        <v>0</v>
      </c>
      <c r="Q205" s="1324">
        <v>-18463.175999999999</v>
      </c>
      <c r="R205" s="1324">
        <v>327.55615369481382</v>
      </c>
      <c r="S205" s="1324">
        <v>6606.7509093122299</v>
      </c>
      <c r="T205" s="1401"/>
      <c r="V205" s="1501"/>
      <c r="W205" s="18"/>
      <c r="X205" s="18"/>
      <c r="Y205" s="400"/>
    </row>
    <row r="206" spans="13:25">
      <c r="M206" s="1400">
        <v>45858</v>
      </c>
      <c r="N206" s="1324">
        <v>38773.699915021665</v>
      </c>
      <c r="O206" s="1324">
        <v>-11938.134467012716</v>
      </c>
      <c r="P206" s="1324">
        <v>0</v>
      </c>
      <c r="Q206" s="1324">
        <v>-18016.151000000002</v>
      </c>
      <c r="R206" s="1324">
        <v>325.51923413417109</v>
      </c>
      <c r="S206" s="1324">
        <v>7568.1194322580377</v>
      </c>
      <c r="T206" s="1401"/>
      <c r="V206" s="1501"/>
      <c r="W206" s="18"/>
      <c r="X206" s="18"/>
      <c r="Y206" s="400"/>
    </row>
    <row r="207" spans="13:25">
      <c r="M207" s="1400">
        <v>45859</v>
      </c>
      <c r="N207" s="1324">
        <v>34776.442062752307</v>
      </c>
      <c r="O207" s="1324">
        <v>-12176.426609144477</v>
      </c>
      <c r="P207" s="1324">
        <v>0</v>
      </c>
      <c r="Q207" s="1324">
        <v>-15213.209000000001</v>
      </c>
      <c r="R207" s="1324">
        <v>320.41691274957793</v>
      </c>
      <c r="S207" s="1324">
        <v>9559.9451669918417</v>
      </c>
      <c r="T207" s="1401"/>
      <c r="V207" s="1501"/>
      <c r="W207" s="18"/>
      <c r="X207" s="18"/>
      <c r="Y207" s="400"/>
    </row>
    <row r="208" spans="13:25">
      <c r="M208" s="1400">
        <v>45860</v>
      </c>
      <c r="N208" s="1324">
        <v>37539.039541747356</v>
      </c>
      <c r="O208" s="1324">
        <v>-12267.597766504747</v>
      </c>
      <c r="P208" s="1324">
        <v>0</v>
      </c>
      <c r="Q208" s="1324">
        <v>-16920.222000000002</v>
      </c>
      <c r="R208" s="1324">
        <v>321.35976513520586</v>
      </c>
      <c r="S208" s="1324">
        <v>9733.9118807657287</v>
      </c>
      <c r="T208" s="1401"/>
      <c r="V208" s="1501"/>
      <c r="W208" s="18"/>
      <c r="X208" s="18"/>
      <c r="Y208" s="400"/>
    </row>
    <row r="209" spans="13:25">
      <c r="M209" s="1400">
        <v>45861</v>
      </c>
      <c r="N209" s="1324">
        <v>35445.405933961491</v>
      </c>
      <c r="O209" s="1324">
        <v>-12158.608994931403</v>
      </c>
      <c r="P209" s="1324">
        <v>0</v>
      </c>
      <c r="Q209" s="1324">
        <v>-15716.236999999999</v>
      </c>
      <c r="R209" s="1324">
        <v>332.44703301898744</v>
      </c>
      <c r="S209" s="1324">
        <v>9595.1066098541669</v>
      </c>
      <c r="T209" s="1401"/>
      <c r="V209" s="1501"/>
      <c r="W209" s="18"/>
      <c r="X209" s="18"/>
      <c r="Y209" s="400"/>
    </row>
    <row r="210" spans="13:25">
      <c r="M210" s="1400">
        <v>45862</v>
      </c>
      <c r="N210" s="1324">
        <v>33255.67949663406</v>
      </c>
      <c r="O210" s="1324">
        <v>-12279.087177672018</v>
      </c>
      <c r="P210" s="1324">
        <v>0</v>
      </c>
      <c r="Q210" s="1324">
        <v>-11518.838</v>
      </c>
      <c r="R210" s="1324">
        <v>331.54177649119737</v>
      </c>
      <c r="S210" s="1324">
        <v>10491.346683716236</v>
      </c>
      <c r="T210" s="1401"/>
      <c r="V210" s="1501"/>
      <c r="W210" s="18"/>
      <c r="X210" s="18"/>
      <c r="Y210" s="400"/>
    </row>
    <row r="211" spans="13:25">
      <c r="M211" s="1400">
        <v>45863</v>
      </c>
      <c r="N211" s="1324">
        <v>34016.622257307681</v>
      </c>
      <c r="O211" s="1324">
        <v>-12215.17406092111</v>
      </c>
      <c r="P211" s="1324">
        <v>0</v>
      </c>
      <c r="Q211" s="1324">
        <v>-12242.6</v>
      </c>
      <c r="R211" s="1324">
        <v>326.20085535035093</v>
      </c>
      <c r="S211" s="1324">
        <v>9793.7527119362894</v>
      </c>
      <c r="T211" s="1401"/>
      <c r="V211" s="1501"/>
      <c r="W211" s="18"/>
      <c r="X211" s="18"/>
      <c r="Y211" s="400"/>
    </row>
    <row r="212" spans="13:25">
      <c r="M212" s="1400">
        <v>45864</v>
      </c>
      <c r="N212" s="1324">
        <v>35225.294389886461</v>
      </c>
      <c r="O212" s="1324">
        <v>-12245.43983757113</v>
      </c>
      <c r="P212" s="1324">
        <v>0</v>
      </c>
      <c r="Q212" s="1324">
        <v>-13763.057000000001</v>
      </c>
      <c r="R212" s="1324">
        <v>326.62124539708287</v>
      </c>
      <c r="S212" s="1324">
        <v>7898.1436057627016</v>
      </c>
      <c r="T212" s="1401"/>
      <c r="V212" s="1501"/>
      <c r="W212" s="18"/>
      <c r="X212" s="18"/>
      <c r="Y212" s="400"/>
    </row>
    <row r="213" spans="13:25">
      <c r="M213" s="1400">
        <v>45865</v>
      </c>
      <c r="N213" s="1324">
        <v>34911.839541405061</v>
      </c>
      <c r="O213" s="1324">
        <v>-12154.406416252024</v>
      </c>
      <c r="P213" s="1324">
        <v>0</v>
      </c>
      <c r="Q213" s="1324">
        <v>-13286.632</v>
      </c>
      <c r="R213" s="1324">
        <v>318.30563283129533</v>
      </c>
      <c r="S213" s="1324">
        <v>7152.9709085267623</v>
      </c>
      <c r="T213" s="1401"/>
      <c r="V213" s="1501"/>
      <c r="W213" s="18"/>
      <c r="X213" s="18"/>
      <c r="Y213" s="400"/>
    </row>
    <row r="214" spans="13:25">
      <c r="M214" s="1400">
        <v>45866</v>
      </c>
      <c r="N214" s="1324">
        <v>33542.283072404753</v>
      </c>
      <c r="O214" s="1324">
        <v>-12341.867385794498</v>
      </c>
      <c r="P214" s="1324">
        <v>0</v>
      </c>
      <c r="Q214" s="1324">
        <v>-13350.482</v>
      </c>
      <c r="R214" s="1324">
        <v>319.53548848547865</v>
      </c>
      <c r="S214" s="1324">
        <v>8521.7535194436314</v>
      </c>
      <c r="T214" s="1401"/>
      <c r="V214" s="1501"/>
      <c r="W214" s="18"/>
      <c r="X214" s="18"/>
      <c r="Y214" s="400"/>
    </row>
    <row r="215" spans="13:25">
      <c r="M215" s="1400">
        <v>45867</v>
      </c>
      <c r="N215" s="1324">
        <v>34102.474916071318</v>
      </c>
      <c r="O215" s="1324">
        <v>-11968.027639601498</v>
      </c>
      <c r="P215" s="1324">
        <v>0</v>
      </c>
      <c r="Q215" s="1324">
        <v>-15239.975</v>
      </c>
      <c r="R215" s="1324">
        <v>320.68756597676418</v>
      </c>
      <c r="S215" s="1324">
        <v>8926.2611466067647</v>
      </c>
      <c r="T215" s="1401"/>
      <c r="V215" s="1501"/>
      <c r="W215" s="18"/>
      <c r="X215" s="18"/>
      <c r="Y215" s="400"/>
    </row>
    <row r="216" spans="13:25">
      <c r="M216" s="1400">
        <v>45868</v>
      </c>
      <c r="N216" s="1324">
        <v>32859.772569997338</v>
      </c>
      <c r="O216" s="1324">
        <v>-12177.610634525328</v>
      </c>
      <c r="P216" s="1324">
        <v>0</v>
      </c>
      <c r="Q216" s="1324">
        <v>-13295.403</v>
      </c>
      <c r="R216" s="1324">
        <v>330.78995170755621</v>
      </c>
      <c r="S216" s="1324">
        <v>8885.6897881432651</v>
      </c>
      <c r="T216" s="1401"/>
      <c r="V216" s="1501"/>
      <c r="W216" s="18"/>
      <c r="X216" s="18"/>
      <c r="Y216" s="400"/>
    </row>
    <row r="217" spans="13:25">
      <c r="M217" s="1400">
        <v>45869</v>
      </c>
      <c r="N217" s="1324">
        <v>32413.591880975542</v>
      </c>
      <c r="O217" s="1324">
        <v>-12216.579954322544</v>
      </c>
      <c r="P217" s="1324">
        <v>0</v>
      </c>
      <c r="Q217" s="1324">
        <v>-12066.68</v>
      </c>
      <c r="R217" s="1324">
        <v>330.0252870609188</v>
      </c>
      <c r="S217" s="1324">
        <v>8899.9498171113937</v>
      </c>
      <c r="T217" s="1401"/>
      <c r="V217" s="1501"/>
      <c r="W217" s="18"/>
      <c r="X217" s="18"/>
      <c r="Y217" s="400"/>
    </row>
    <row r="218" spans="13:25">
      <c r="M218" s="1400">
        <v>45870</v>
      </c>
      <c r="N218" s="1324">
        <v>24496.893191930965</v>
      </c>
      <c r="O218" s="1324">
        <v>-397.72946193654712</v>
      </c>
      <c r="P218" s="1324">
        <v>0</v>
      </c>
      <c r="Q218" s="1324">
        <v>-16282.151</v>
      </c>
      <c r="R218" s="1324">
        <v>326.77499643509174</v>
      </c>
      <c r="S218" s="1324">
        <v>8027.0250197092</v>
      </c>
      <c r="T218" s="1401"/>
      <c r="V218" s="1501"/>
      <c r="W218" s="18"/>
      <c r="X218" s="18"/>
      <c r="Y218" s="400"/>
    </row>
    <row r="219" spans="13:25">
      <c r="M219" s="1400">
        <v>45871</v>
      </c>
      <c r="N219" s="1324">
        <v>25461.24614129548</v>
      </c>
      <c r="O219" s="1324">
        <v>-376.03740609917838</v>
      </c>
      <c r="P219" s="1324">
        <v>0</v>
      </c>
      <c r="Q219" s="1324">
        <v>-17795.149000000001</v>
      </c>
      <c r="R219" s="1324">
        <v>332.6268211862162</v>
      </c>
      <c r="S219" s="1324">
        <v>6826.7428214690071</v>
      </c>
      <c r="T219" s="1401"/>
      <c r="V219" s="1501"/>
      <c r="W219" s="18"/>
      <c r="X219" s="18"/>
      <c r="Y219" s="400"/>
    </row>
    <row r="220" spans="13:25">
      <c r="M220" s="1400">
        <v>45872</v>
      </c>
      <c r="N220" s="1324">
        <v>26713.987403030143</v>
      </c>
      <c r="O220" s="1324">
        <v>-395.63215229268161</v>
      </c>
      <c r="P220" s="1324">
        <v>0</v>
      </c>
      <c r="Q220" s="1324">
        <v>-18224.702000000001</v>
      </c>
      <c r="R220" s="1324">
        <v>327.87201767927684</v>
      </c>
      <c r="S220" s="1324">
        <v>6938.3388033395331</v>
      </c>
      <c r="T220" s="1401"/>
      <c r="V220" s="1501"/>
      <c r="W220" s="18"/>
      <c r="X220" s="18"/>
      <c r="Y220" s="400"/>
    </row>
    <row r="221" spans="13:25">
      <c r="M221" s="1400">
        <v>45873</v>
      </c>
      <c r="N221" s="1324">
        <v>25435.829613399179</v>
      </c>
      <c r="O221" s="1324">
        <v>-939.83667513469084</v>
      </c>
      <c r="P221" s="1324">
        <v>0</v>
      </c>
      <c r="Q221" s="1324">
        <v>-17659.414000000001</v>
      </c>
      <c r="R221" s="1324">
        <v>336.09460674441033</v>
      </c>
      <c r="S221" s="1324">
        <v>8474.7146643944507</v>
      </c>
      <c r="T221" s="1401"/>
      <c r="V221" s="1501"/>
      <c r="W221" s="18"/>
      <c r="X221" s="18"/>
      <c r="Y221" s="400"/>
    </row>
    <row r="222" spans="13:25">
      <c r="M222" s="1400">
        <v>45874</v>
      </c>
      <c r="N222" s="1324">
        <v>26771.048175706677</v>
      </c>
      <c r="O222" s="1324">
        <v>-222.77020812954555</v>
      </c>
      <c r="P222" s="1324">
        <v>0</v>
      </c>
      <c r="Q222" s="1324">
        <v>-19126.542000000001</v>
      </c>
      <c r="R222" s="1324">
        <v>338.40010290372339</v>
      </c>
      <c r="S222" s="1324">
        <v>8540.0888913823346</v>
      </c>
      <c r="T222" s="1401"/>
      <c r="V222" s="1501"/>
      <c r="W222" s="18"/>
      <c r="X222" s="18"/>
      <c r="Y222" s="400"/>
    </row>
    <row r="223" spans="13:25">
      <c r="M223" s="1400">
        <v>45875</v>
      </c>
      <c r="N223" s="1324">
        <v>25666.5108716426</v>
      </c>
      <c r="O223" s="1324">
        <v>-251.6497055917128</v>
      </c>
      <c r="P223" s="1324">
        <v>0</v>
      </c>
      <c r="Q223" s="1324">
        <v>-17887.100999999999</v>
      </c>
      <c r="R223" s="1324">
        <v>336.21564782790739</v>
      </c>
      <c r="S223" s="1324">
        <v>9770.8057488265458</v>
      </c>
      <c r="T223" s="1401"/>
      <c r="V223" s="1501"/>
      <c r="W223" s="18"/>
      <c r="X223" s="18"/>
      <c r="Y223" s="400"/>
    </row>
    <row r="224" spans="13:25">
      <c r="M224" s="1400">
        <v>45876</v>
      </c>
      <c r="N224" s="1324">
        <v>26642.485803801523</v>
      </c>
      <c r="O224" s="1324">
        <v>-506.97856345944865</v>
      </c>
      <c r="P224" s="1324">
        <v>0</v>
      </c>
      <c r="Q224" s="1324">
        <v>-16824.606</v>
      </c>
      <c r="R224" s="1324">
        <v>336.1414375672714</v>
      </c>
      <c r="S224" s="1324">
        <v>9323.764342387607</v>
      </c>
      <c r="T224" s="1401"/>
      <c r="V224" s="1501"/>
      <c r="W224" s="18"/>
      <c r="X224" s="18"/>
      <c r="Y224" s="400"/>
    </row>
    <row r="225" spans="13:25">
      <c r="M225" s="1400">
        <v>45877</v>
      </c>
      <c r="N225" s="1324">
        <v>24713.182770394411</v>
      </c>
      <c r="O225" s="1324">
        <v>-520.71690356033605</v>
      </c>
      <c r="P225" s="1324">
        <v>0</v>
      </c>
      <c r="Q225" s="1324">
        <v>-16527.733</v>
      </c>
      <c r="R225" s="1324">
        <v>338.08417922272992</v>
      </c>
      <c r="S225" s="1324">
        <v>9609.9191208202628</v>
      </c>
      <c r="T225" s="1401"/>
      <c r="V225" s="1501"/>
      <c r="W225" s="18"/>
      <c r="X225" s="18"/>
      <c r="Y225" s="400"/>
    </row>
    <row r="226" spans="13:25">
      <c r="M226" s="1400">
        <v>45878</v>
      </c>
      <c r="N226" s="1324">
        <v>25326.694197384815</v>
      </c>
      <c r="O226" s="1324">
        <v>-512.43579696176892</v>
      </c>
      <c r="P226" s="1324">
        <v>0</v>
      </c>
      <c r="Q226" s="1324">
        <v>-17369.260999999999</v>
      </c>
      <c r="R226" s="1324">
        <v>328.68408995995128</v>
      </c>
      <c r="S226" s="1324">
        <v>7452.3549723698397</v>
      </c>
      <c r="T226" s="1401"/>
      <c r="V226" s="1501"/>
      <c r="W226" s="18"/>
      <c r="X226" s="18"/>
      <c r="Y226" s="400"/>
    </row>
    <row r="227" spans="13:25">
      <c r="M227" s="1400">
        <v>45879</v>
      </c>
      <c r="N227" s="1324">
        <v>26581.936766606446</v>
      </c>
      <c r="O227" s="1324">
        <v>-505.01383757113149</v>
      </c>
      <c r="P227" s="1324">
        <v>0</v>
      </c>
      <c r="Q227" s="1324">
        <v>-18146.204000000002</v>
      </c>
      <c r="R227" s="1324">
        <v>326.51576754949104</v>
      </c>
      <c r="S227" s="1324">
        <v>7845.5267955436084</v>
      </c>
      <c r="T227" s="1401"/>
      <c r="V227" s="1501"/>
      <c r="W227" s="18"/>
      <c r="X227" s="18"/>
      <c r="Y227" s="400"/>
    </row>
    <row r="228" spans="13:25">
      <c r="M228" s="1400">
        <v>45880</v>
      </c>
      <c r="N228" s="1324">
        <v>24452.428588229799</v>
      </c>
      <c r="O228" s="1324">
        <v>-521.13988325615958</v>
      </c>
      <c r="P228" s="1324">
        <v>0</v>
      </c>
      <c r="Q228" s="1324">
        <v>-15711.178</v>
      </c>
      <c r="R228" s="1324">
        <v>329.98797806732563</v>
      </c>
      <c r="S228" s="1324">
        <v>10136.059601431514</v>
      </c>
      <c r="T228" s="1401"/>
      <c r="V228" s="1501"/>
      <c r="W228" s="18"/>
      <c r="X228" s="18"/>
      <c r="Y228" s="400"/>
    </row>
    <row r="229" spans="13:25">
      <c r="M229" s="1400">
        <v>45881</v>
      </c>
      <c r="N229" s="1324">
        <v>25673.957489400418</v>
      </c>
      <c r="O229" s="1324">
        <v>-514.48232488045335</v>
      </c>
      <c r="P229" s="1324">
        <v>0</v>
      </c>
      <c r="Q229" s="1324">
        <v>-16204.197</v>
      </c>
      <c r="R229" s="1324">
        <v>326.32908956466122</v>
      </c>
      <c r="S229" s="1324">
        <v>10146.800657672795</v>
      </c>
      <c r="T229" s="1401"/>
      <c r="V229" s="1501"/>
      <c r="W229" s="18"/>
      <c r="X229" s="18"/>
      <c r="Y229" s="400"/>
    </row>
    <row r="230" spans="13:25">
      <c r="M230" s="1400">
        <v>45882</v>
      </c>
      <c r="N230" s="1324">
        <v>25146.334330305886</v>
      </c>
      <c r="O230" s="1324">
        <v>-515.88101015991276</v>
      </c>
      <c r="P230" s="1324">
        <v>0</v>
      </c>
      <c r="Q230" s="1324">
        <v>-15409.032999999999</v>
      </c>
      <c r="R230" s="1324">
        <v>325.78417422227648</v>
      </c>
      <c r="S230" s="1324">
        <v>10443.54052378965</v>
      </c>
      <c r="T230" s="1401"/>
      <c r="V230" s="1501"/>
      <c r="W230" s="18"/>
      <c r="X230" s="18"/>
      <c r="Y230" s="400"/>
    </row>
    <row r="231" spans="13:25">
      <c r="M231" s="1400">
        <v>45883</v>
      </c>
      <c r="N231" s="1324">
        <v>25208.737893663034</v>
      </c>
      <c r="O231" s="1324">
        <v>-513.19061422064703</v>
      </c>
      <c r="P231" s="1324">
        <v>0</v>
      </c>
      <c r="Q231" s="1324">
        <v>-15308.799000000001</v>
      </c>
      <c r="R231" s="1324">
        <v>322.4028597503887</v>
      </c>
      <c r="S231" s="1324">
        <v>9701.080302608585</v>
      </c>
      <c r="T231" s="1401"/>
      <c r="V231" s="1501"/>
      <c r="W231" s="18"/>
      <c r="X231" s="18"/>
      <c r="Y231" s="400"/>
    </row>
    <row r="232" spans="13:25">
      <c r="M232" s="1400">
        <v>45884</v>
      </c>
      <c r="N232" s="1324">
        <v>26235.82521735151</v>
      </c>
      <c r="O232" s="1324">
        <v>-517.07575127623602</v>
      </c>
      <c r="P232" s="1324">
        <v>0</v>
      </c>
      <c r="Q232" s="1324">
        <v>-15873.173000000001</v>
      </c>
      <c r="R232" s="1324">
        <v>317.35849794697992</v>
      </c>
      <c r="S232" s="1324">
        <v>8673.3439022909079</v>
      </c>
      <c r="T232" s="1401"/>
      <c r="V232" s="1501"/>
      <c r="W232" s="18"/>
      <c r="X232" s="18"/>
      <c r="Y232" s="400"/>
    </row>
    <row r="233" spans="13:25">
      <c r="M233" s="1400">
        <v>45885</v>
      </c>
      <c r="N233" s="1324">
        <v>25106.044844077194</v>
      </c>
      <c r="O233" s="1324">
        <v>-518.51946193553749</v>
      </c>
      <c r="P233" s="1324">
        <v>0</v>
      </c>
      <c r="Q233" s="1324">
        <v>-17008.844000000001</v>
      </c>
      <c r="R233" s="1324">
        <v>307.64340686979966</v>
      </c>
      <c r="S233" s="1324">
        <v>6930.7974490808429</v>
      </c>
      <c r="T233" s="1401"/>
      <c r="V233" s="1501"/>
      <c r="W233" s="18"/>
      <c r="X233" s="18"/>
      <c r="Y233" s="400"/>
    </row>
    <row r="234" spans="13:25">
      <c r="M234" s="1400">
        <v>45886</v>
      </c>
      <c r="N234" s="1324">
        <v>25282.758839262362</v>
      </c>
      <c r="O234" s="1324">
        <v>-507.53085787530796</v>
      </c>
      <c r="P234" s="1324">
        <v>0</v>
      </c>
      <c r="Q234" s="1324">
        <v>-16797.463</v>
      </c>
      <c r="R234" s="1324">
        <v>309.88437236768999</v>
      </c>
      <c r="S234" s="1324">
        <v>7484.3751806455839</v>
      </c>
      <c r="T234" s="1401"/>
      <c r="V234" s="1501"/>
      <c r="W234" s="18"/>
      <c r="X234" s="18"/>
      <c r="Y234" s="400"/>
    </row>
    <row r="235" spans="13:25">
      <c r="M235" s="1400">
        <v>45887</v>
      </c>
      <c r="N235" s="1324">
        <v>24892.735835474399</v>
      </c>
      <c r="O235" s="1324">
        <v>-0.26031472811263417</v>
      </c>
      <c r="P235" s="1324">
        <v>0</v>
      </c>
      <c r="Q235" s="1324">
        <v>-15766.7</v>
      </c>
      <c r="R235" s="1324">
        <v>324.45050982398863</v>
      </c>
      <c r="S235" s="1324">
        <v>9014.6590299427608</v>
      </c>
      <c r="T235" s="1401"/>
      <c r="V235" s="1501"/>
      <c r="W235" s="18"/>
      <c r="X235" s="18"/>
      <c r="Y235" s="400"/>
    </row>
    <row r="236" spans="13:25">
      <c r="M236" s="1400">
        <v>45888</v>
      </c>
      <c r="N236" s="1324">
        <v>24644.876083061285</v>
      </c>
      <c r="O236" s="1324">
        <v>-0.27164467766895795</v>
      </c>
      <c r="P236" s="1324">
        <v>0</v>
      </c>
      <c r="Q236" s="1324">
        <v>-15569.166999999999</v>
      </c>
      <c r="R236" s="1324">
        <v>328.47620904351118</v>
      </c>
      <c r="S236" s="1324">
        <v>9379.3728806346626</v>
      </c>
      <c r="T236" s="1401"/>
      <c r="V236" s="1501"/>
      <c r="W236" s="18"/>
      <c r="X236" s="18"/>
      <c r="Y236" s="400"/>
    </row>
    <row r="237" spans="13:25">
      <c r="M237" s="1400">
        <v>45889</v>
      </c>
      <c r="N237" s="1324">
        <v>26473.068117495259</v>
      </c>
      <c r="O237" s="1324">
        <v>-0.26232488045327224</v>
      </c>
      <c r="P237" s="1324">
        <v>0</v>
      </c>
      <c r="Q237" s="1324">
        <v>-16494.323</v>
      </c>
      <c r="R237" s="1324">
        <v>326.84551922936078</v>
      </c>
      <c r="S237" s="1324">
        <v>9156.901482907524</v>
      </c>
      <c r="T237" s="1401"/>
      <c r="V237" s="1501"/>
      <c r="W237" s="18"/>
      <c r="X237" s="18"/>
      <c r="Y237" s="400"/>
    </row>
    <row r="238" spans="13:25">
      <c r="M238" s="1400">
        <v>45890</v>
      </c>
      <c r="N238" s="1324">
        <v>24215.643337197234</v>
      </c>
      <c r="O238" s="1324">
        <v>-0.26305584494077699</v>
      </c>
      <c r="P238" s="1324">
        <v>0</v>
      </c>
      <c r="Q238" s="1324">
        <v>-16463.37</v>
      </c>
      <c r="R238" s="1324">
        <v>335.50571836559908</v>
      </c>
      <c r="S238" s="1324">
        <v>8929.8707122865108</v>
      </c>
      <c r="T238" s="1401"/>
      <c r="V238" s="1501"/>
      <c r="W238" s="18"/>
      <c r="X238" s="18"/>
      <c r="Y238" s="400"/>
    </row>
    <row r="239" spans="13:25">
      <c r="M239" s="1400">
        <v>45891</v>
      </c>
      <c r="N239" s="1324">
        <v>24488.038560344885</v>
      </c>
      <c r="O239" s="1324">
        <v>-296.41520305337525</v>
      </c>
      <c r="P239" s="1324">
        <v>0</v>
      </c>
      <c r="Q239" s="1324">
        <v>-16143.831</v>
      </c>
      <c r="R239" s="1324">
        <v>336.23943198597465</v>
      </c>
      <c r="S239" s="1324">
        <v>8521.0883361186079</v>
      </c>
      <c r="T239" s="1401"/>
      <c r="V239" s="1501"/>
      <c r="W239" s="18"/>
      <c r="X239" s="18"/>
      <c r="Y239" s="400"/>
    </row>
    <row r="240" spans="13:25">
      <c r="M240" s="1400">
        <v>45892</v>
      </c>
      <c r="N240" s="1324">
        <v>24175.64813369677</v>
      </c>
      <c r="O240" s="1324">
        <v>-386.90455330761284</v>
      </c>
      <c r="P240" s="1324">
        <v>0</v>
      </c>
      <c r="Q240" s="1324">
        <v>-15542.186</v>
      </c>
      <c r="R240" s="1324">
        <v>327.48501808405922</v>
      </c>
      <c r="S240" s="1324">
        <v>7419.2180376000633</v>
      </c>
      <c r="T240" s="1401"/>
      <c r="V240" s="1501"/>
      <c r="W240" s="18"/>
      <c r="X240" s="18"/>
      <c r="Y240" s="400"/>
    </row>
    <row r="241" spans="13:25">
      <c r="M241" s="1400">
        <v>45893</v>
      </c>
      <c r="N241" s="1324">
        <v>24609.867710836621</v>
      </c>
      <c r="O241" s="1324">
        <v>-381.41897462773011</v>
      </c>
      <c r="P241" s="1324">
        <v>0</v>
      </c>
      <c r="Q241" s="1324">
        <v>-15975.737999999999</v>
      </c>
      <c r="R241" s="1324">
        <v>327.66339926956334</v>
      </c>
      <c r="S241" s="1324">
        <v>8051.9266786488779</v>
      </c>
      <c r="T241" s="1401"/>
      <c r="V241" s="1501"/>
      <c r="W241" s="18"/>
      <c r="X241" s="18"/>
      <c r="Y241" s="400"/>
    </row>
    <row r="242" spans="13:25">
      <c r="M242" s="1400">
        <v>45894</v>
      </c>
      <c r="N242" s="1324">
        <v>24396.449053807213</v>
      </c>
      <c r="O242" s="1324">
        <v>-383.63026396741907</v>
      </c>
      <c r="P242" s="1324">
        <v>0</v>
      </c>
      <c r="Q242" s="1324">
        <v>-14999.812</v>
      </c>
      <c r="R242" s="1324">
        <v>328.30999649701829</v>
      </c>
      <c r="S242" s="1324">
        <v>9441.5171810187021</v>
      </c>
      <c r="T242" s="1401"/>
      <c r="V242" s="1501"/>
      <c r="W242" s="18"/>
      <c r="X242" s="18"/>
      <c r="Y242" s="400"/>
    </row>
    <row r="243" spans="13:25">
      <c r="M243" s="1400">
        <v>45895</v>
      </c>
      <c r="N243" s="1324">
        <v>24137.237324121896</v>
      </c>
      <c r="O243" s="1324">
        <v>-858.48958376968278</v>
      </c>
      <c r="P243" s="1324">
        <v>0</v>
      </c>
      <c r="Q243" s="1324">
        <v>-15194.578</v>
      </c>
      <c r="R243" s="1324">
        <v>325.47424267412941</v>
      </c>
      <c r="S243" s="1324">
        <v>9555.1338563075224</v>
      </c>
      <c r="T243" s="1401"/>
      <c r="V243" s="1501"/>
      <c r="W243" s="18"/>
      <c r="X243" s="18"/>
      <c r="Y243" s="400"/>
    </row>
    <row r="244" spans="13:25">
      <c r="M244" s="1400">
        <v>45896</v>
      </c>
      <c r="N244" s="1324">
        <v>25499.518183624896</v>
      </c>
      <c r="O244" s="1324">
        <v>-3425.5408274263627</v>
      </c>
      <c r="P244" s="1324">
        <v>0</v>
      </c>
      <c r="Q244" s="1324">
        <v>-16061.142</v>
      </c>
      <c r="R244" s="1324">
        <v>315.83714151061133</v>
      </c>
      <c r="S244" s="1324">
        <v>9720.0435558773388</v>
      </c>
      <c r="T244" s="1401"/>
      <c r="V244" s="1501"/>
      <c r="W244" s="18"/>
      <c r="X244" s="18"/>
      <c r="Y244" s="400"/>
    </row>
    <row r="245" spans="13:25">
      <c r="M245" s="1400">
        <v>45897</v>
      </c>
      <c r="N245" s="1324">
        <v>23970.125579969292</v>
      </c>
      <c r="O245" s="1324">
        <v>-386.95000001867777</v>
      </c>
      <c r="P245" s="1324">
        <v>0</v>
      </c>
      <c r="Q245" s="1324">
        <v>-14123.611000000001</v>
      </c>
      <c r="R245" s="1324">
        <v>315.31518064636128</v>
      </c>
      <c r="S245" s="1324">
        <v>9354.0310147534638</v>
      </c>
      <c r="T245" s="1401"/>
      <c r="V245" s="1501"/>
      <c r="W245" s="18"/>
      <c r="X245" s="18"/>
      <c r="Y245" s="400"/>
    </row>
    <row r="246" spans="13:25">
      <c r="M246" s="1400">
        <v>45898</v>
      </c>
      <c r="N246" s="1324">
        <v>25433.288224973003</v>
      </c>
      <c r="O246" s="1324">
        <v>-370.28104062551631</v>
      </c>
      <c r="P246" s="1324">
        <v>0</v>
      </c>
      <c r="Q246" s="1324">
        <v>-17280.096000000001</v>
      </c>
      <c r="R246" s="1324">
        <v>338.1460364710365</v>
      </c>
      <c r="S246" s="1324">
        <v>8763.2389665178398</v>
      </c>
      <c r="T246" s="1401"/>
      <c r="V246" s="1501"/>
      <c r="W246" s="18"/>
      <c r="X246" s="18"/>
      <c r="Y246" s="400"/>
    </row>
    <row r="247" spans="13:25">
      <c r="M247" s="1400">
        <v>45899</v>
      </c>
      <c r="N247" s="1324">
        <v>24499.662033863304</v>
      </c>
      <c r="O247" s="1324">
        <v>-361.15893909352826</v>
      </c>
      <c r="P247" s="1324">
        <v>0</v>
      </c>
      <c r="Q247" s="1324">
        <v>-18680.882000000001</v>
      </c>
      <c r="R247" s="1324">
        <v>340.45734038987757</v>
      </c>
      <c r="S247" s="1324">
        <v>7127.6273350019883</v>
      </c>
      <c r="T247" s="1401"/>
      <c r="V247" s="1501"/>
      <c r="W247" s="18"/>
      <c r="X247" s="18"/>
      <c r="Y247" s="400"/>
    </row>
    <row r="248" spans="13:25">
      <c r="M248" s="1400">
        <v>45900</v>
      </c>
      <c r="N248" s="1324">
        <v>24064.37811306828</v>
      </c>
      <c r="O248" s="1324">
        <v>-370.50912691132527</v>
      </c>
      <c r="P248" s="1324">
        <v>0</v>
      </c>
      <c r="Q248" s="1324">
        <v>-16313.817999999999</v>
      </c>
      <c r="R248" s="1324">
        <v>340.86121014372418</v>
      </c>
      <c r="S248" s="1324">
        <v>7657.2474230098842</v>
      </c>
      <c r="T248" s="1401"/>
      <c r="V248" s="1501"/>
      <c r="W248" s="18"/>
      <c r="X248" s="18"/>
      <c r="Y248" s="400"/>
    </row>
    <row r="249" spans="13:25">
      <c r="M249" s="1400">
        <v>45901</v>
      </c>
      <c r="N249" s="1324">
        <v>22769.603428815757</v>
      </c>
      <c r="O249" s="1324">
        <v>-361.24520812954557</v>
      </c>
      <c r="P249" s="1324">
        <v>0</v>
      </c>
      <c r="Q249" s="1324">
        <v>-11949.594999999999</v>
      </c>
      <c r="R249" s="1324">
        <v>350.42676030791449</v>
      </c>
      <c r="S249" s="1324">
        <v>9550.031048889794</v>
      </c>
      <c r="T249" s="1401"/>
      <c r="V249" s="1501"/>
      <c r="W249" s="18"/>
      <c r="X249" s="18"/>
      <c r="Y249" s="400"/>
    </row>
    <row r="250" spans="13:25">
      <c r="M250" s="1400">
        <v>45902</v>
      </c>
      <c r="N250" s="1324">
        <v>23862.143934007054</v>
      </c>
      <c r="O250" s="1324">
        <v>-1626.3453959468377</v>
      </c>
      <c r="P250" s="1324">
        <v>0</v>
      </c>
      <c r="Q250" s="1324">
        <v>-14932.883</v>
      </c>
      <c r="R250" s="1324">
        <v>335.50382042832882</v>
      </c>
      <c r="S250" s="1324">
        <v>9713.9269737917148</v>
      </c>
      <c r="T250" s="1401"/>
      <c r="V250" s="1501"/>
      <c r="W250" s="18"/>
      <c r="X250" s="18"/>
      <c r="Y250" s="400"/>
    </row>
    <row r="251" spans="13:25">
      <c r="M251" s="1400">
        <v>45903</v>
      </c>
      <c r="N251" s="1324">
        <v>23778.936024210856</v>
      </c>
      <c r="O251" s="1324">
        <v>-3141.2623502613046</v>
      </c>
      <c r="P251" s="1324">
        <v>0</v>
      </c>
      <c r="Q251" s="1324">
        <v>-12262.343999999999</v>
      </c>
      <c r="R251" s="1324">
        <v>335.21809623770559</v>
      </c>
      <c r="S251" s="1324">
        <v>9572.7568814167244</v>
      </c>
      <c r="T251" s="1401"/>
      <c r="V251" s="1501"/>
      <c r="W251" s="18"/>
      <c r="X251" s="18"/>
      <c r="Y251" s="400"/>
    </row>
    <row r="252" spans="13:25">
      <c r="M252" s="1400">
        <v>45904</v>
      </c>
      <c r="N252" s="1324">
        <v>23520.33322529251</v>
      </c>
      <c r="O252" s="1324">
        <v>-1156.4128984846704</v>
      </c>
      <c r="P252" s="1324">
        <v>0</v>
      </c>
      <c r="Q252" s="1324">
        <v>-13397.191000000001</v>
      </c>
      <c r="R252" s="1324">
        <v>337.12052002342801</v>
      </c>
      <c r="S252" s="1324">
        <v>9515.2842907982376</v>
      </c>
      <c r="T252" s="1401"/>
      <c r="V252" s="1501"/>
      <c r="W252" s="18"/>
      <c r="X252" s="18"/>
      <c r="Y252" s="400"/>
    </row>
    <row r="253" spans="13:25">
      <c r="M253" s="1400">
        <v>45905</v>
      </c>
      <c r="N253" s="1324">
        <v>24655.794161262176</v>
      </c>
      <c r="O253" s="1324">
        <v>-365.25554315476739</v>
      </c>
      <c r="P253" s="1324">
        <v>0</v>
      </c>
      <c r="Q253" s="1324">
        <v>-14539.868</v>
      </c>
      <c r="R253" s="1324">
        <v>340.73469986637281</v>
      </c>
      <c r="S253" s="1324">
        <v>8822.3721402746814</v>
      </c>
      <c r="T253" s="1401"/>
      <c r="V253" s="1501"/>
      <c r="W253" s="18"/>
      <c r="X253" s="18"/>
      <c r="Y253" s="400"/>
    </row>
    <row r="254" spans="13:25">
      <c r="M254" s="1400">
        <v>45906</v>
      </c>
      <c r="N254" s="1324">
        <v>23054.308995983651</v>
      </c>
      <c r="O254" s="1324">
        <v>-367.64750254590962</v>
      </c>
      <c r="P254" s="1324">
        <v>0</v>
      </c>
      <c r="Q254" s="1324">
        <v>-15789.053</v>
      </c>
      <c r="R254" s="1324">
        <v>333.38178662554168</v>
      </c>
      <c r="S254" s="1324">
        <v>7323.1253244423951</v>
      </c>
      <c r="T254" s="1401"/>
      <c r="V254" s="1501"/>
      <c r="W254" s="18"/>
      <c r="X254" s="18"/>
      <c r="Y254" s="400"/>
    </row>
    <row r="255" spans="13:25">
      <c r="M255" s="1400">
        <v>45907</v>
      </c>
      <c r="N255" s="1324">
        <v>23472.846150263351</v>
      </c>
      <c r="O255" s="1324">
        <v>-395.42078173426756</v>
      </c>
      <c r="P255" s="1324">
        <v>0</v>
      </c>
      <c r="Q255" s="1324">
        <v>-14466.611000000001</v>
      </c>
      <c r="R255" s="1324">
        <v>334.09119633119263</v>
      </c>
      <c r="S255" s="1324">
        <v>7978.851833148844</v>
      </c>
      <c r="T255" s="1401"/>
      <c r="V255" s="1501"/>
      <c r="W255" s="18"/>
      <c r="X255" s="18"/>
      <c r="Y255" s="400"/>
    </row>
    <row r="256" spans="13:25">
      <c r="M256" s="1400">
        <v>45908</v>
      </c>
      <c r="N256" s="1324">
        <v>19612.91565887754</v>
      </c>
      <c r="O256" s="1324">
        <v>-382.71176650525183</v>
      </c>
      <c r="P256" s="1324">
        <v>0</v>
      </c>
      <c r="Q256" s="1324">
        <v>-11373.248</v>
      </c>
      <c r="R256" s="1324">
        <v>341.02763651229333</v>
      </c>
      <c r="S256" s="1324">
        <v>10054.603822115518</v>
      </c>
      <c r="T256" s="1401"/>
      <c r="V256" s="1501"/>
      <c r="W256" s="18"/>
      <c r="X256" s="18"/>
      <c r="Y256" s="400"/>
    </row>
    <row r="257" spans="13:25">
      <c r="M257" s="1400">
        <v>45909</v>
      </c>
      <c r="N257" s="1324">
        <v>20746.35140061134</v>
      </c>
      <c r="O257" s="1324">
        <v>-1532.0322944239363</v>
      </c>
      <c r="P257" s="1324">
        <v>0</v>
      </c>
      <c r="Q257" s="1324">
        <v>-10428.853999999999</v>
      </c>
      <c r="R257" s="1324">
        <v>349.19657434284937</v>
      </c>
      <c r="S257" s="1324">
        <v>10122.690654540351</v>
      </c>
      <c r="T257" s="1401"/>
      <c r="V257" s="1501"/>
      <c r="W257" s="18"/>
      <c r="X257" s="18"/>
      <c r="Y257" s="400"/>
    </row>
    <row r="258" spans="13:25">
      <c r="M258" s="1400">
        <v>45910</v>
      </c>
      <c r="N258" s="1324">
        <v>20554.83369849142</v>
      </c>
      <c r="O258" s="1324">
        <v>-2435.1414771650584</v>
      </c>
      <c r="P258" s="1324">
        <v>0</v>
      </c>
      <c r="Q258" s="1324">
        <v>-8475.0339999999997</v>
      </c>
      <c r="R258" s="1324">
        <v>350.30008000333396</v>
      </c>
      <c r="S258" s="1324">
        <v>10178.379997087028</v>
      </c>
      <c r="T258" s="1401"/>
      <c r="V258" s="1501"/>
      <c r="W258" s="18"/>
      <c r="X258" s="18"/>
      <c r="Y258" s="400"/>
    </row>
    <row r="259" spans="13:25">
      <c r="M259" s="1400">
        <v>45911</v>
      </c>
      <c r="N259" s="1324">
        <v>20651.315771147336</v>
      </c>
      <c r="O259" s="1324">
        <v>-362.58838071832679</v>
      </c>
      <c r="P259" s="1324">
        <v>0</v>
      </c>
      <c r="Q259" s="1324">
        <v>-10788.337</v>
      </c>
      <c r="R259" s="1324">
        <v>334.95484161935474</v>
      </c>
      <c r="S259" s="1324">
        <v>9437.8422957503371</v>
      </c>
      <c r="T259" s="1401"/>
      <c r="V259" s="1501"/>
      <c r="W259" s="18"/>
      <c r="X259" s="18"/>
      <c r="Y259" s="400"/>
    </row>
    <row r="260" spans="13:25">
      <c r="M260" s="1400">
        <v>45912</v>
      </c>
      <c r="N260" s="1324">
        <v>20797.975097277402</v>
      </c>
      <c r="O260" s="1324">
        <v>-360.06709645480817</v>
      </c>
      <c r="P260" s="1324">
        <v>0</v>
      </c>
      <c r="Q260" s="1324">
        <v>-9952.5339999999997</v>
      </c>
      <c r="R260" s="1324">
        <v>303.95413680623727</v>
      </c>
      <c r="S260" s="1324">
        <v>9239.9415627465987</v>
      </c>
      <c r="T260" s="1401"/>
      <c r="V260" s="1501"/>
      <c r="W260" s="18"/>
      <c r="X260" s="18"/>
      <c r="Y260" s="400"/>
    </row>
    <row r="261" spans="13:25">
      <c r="M261" s="1400">
        <v>45913</v>
      </c>
      <c r="N261" s="1324">
        <v>18694.563043880822</v>
      </c>
      <c r="O261" s="1324">
        <v>-366.82435026231451</v>
      </c>
      <c r="P261" s="1324">
        <v>0</v>
      </c>
      <c r="Q261" s="1324">
        <v>-10445.791999999999</v>
      </c>
      <c r="R261" s="1324">
        <v>295.82486747981625</v>
      </c>
      <c r="S261" s="1324">
        <v>7520.8990293263387</v>
      </c>
      <c r="T261" s="1401"/>
      <c r="V261" s="1501"/>
      <c r="W261" s="18"/>
      <c r="X261" s="18"/>
      <c r="Y261" s="400"/>
    </row>
    <row r="262" spans="13:25">
      <c r="M262" s="1400">
        <v>45914</v>
      </c>
      <c r="N262" s="1324">
        <v>18606.245441662715</v>
      </c>
      <c r="O262" s="1324">
        <v>-373.78508122730682</v>
      </c>
      <c r="P262" s="1324">
        <v>0</v>
      </c>
      <c r="Q262" s="1324">
        <v>-10140.031999999999</v>
      </c>
      <c r="R262" s="1324">
        <v>290.0883764319575</v>
      </c>
      <c r="S262" s="1324">
        <v>8186.8206175776486</v>
      </c>
      <c r="T262" s="1401"/>
      <c r="V262" s="1501"/>
      <c r="W262" s="18"/>
      <c r="X262" s="18"/>
      <c r="Y262" s="400"/>
    </row>
    <row r="263" spans="13:25">
      <c r="M263" s="1400">
        <v>45915</v>
      </c>
      <c r="N263" s="1324">
        <v>18608.244070031509</v>
      </c>
      <c r="O263" s="1324">
        <v>-370.35632995813802</v>
      </c>
      <c r="P263" s="1324">
        <v>0</v>
      </c>
      <c r="Q263" s="1324">
        <v>-9413.0939999999991</v>
      </c>
      <c r="R263" s="1324">
        <v>253.90108405371146</v>
      </c>
      <c r="S263" s="1324">
        <v>9729.8403980532348</v>
      </c>
      <c r="T263" s="1401"/>
      <c r="V263" s="1501"/>
      <c r="W263" s="18"/>
      <c r="X263" s="18"/>
      <c r="Y263" s="400"/>
    </row>
    <row r="264" spans="13:25">
      <c r="M264" s="1400">
        <v>45916</v>
      </c>
      <c r="N264" s="1324">
        <v>19250.956097300186</v>
      </c>
      <c r="O264" s="1324">
        <v>-1966.0614061006929</v>
      </c>
      <c r="P264" s="1324">
        <v>0</v>
      </c>
      <c r="Q264" s="1324">
        <v>-8559.5640000000003</v>
      </c>
      <c r="R264" s="1324">
        <v>242.79436523277016</v>
      </c>
      <c r="S264" s="1324">
        <v>10265.184265731079</v>
      </c>
      <c r="T264" s="1401"/>
      <c r="V264" s="1501"/>
      <c r="W264" s="18"/>
      <c r="X264" s="18"/>
      <c r="Y264" s="400"/>
    </row>
    <row r="265" spans="13:25">
      <c r="M265" s="1400">
        <v>45917</v>
      </c>
      <c r="N265" s="1324">
        <v>16027.527755014171</v>
      </c>
      <c r="O265" s="1324">
        <v>-377.49944671056016</v>
      </c>
      <c r="P265" s="1324">
        <v>0</v>
      </c>
      <c r="Q265" s="1324">
        <v>-7157.2690000000002</v>
      </c>
      <c r="R265" s="1324">
        <v>279.29697136183341</v>
      </c>
      <c r="S265" s="1324">
        <v>10962.8860496987</v>
      </c>
      <c r="T265" s="1401"/>
      <c r="V265" s="1501"/>
      <c r="W265" s="18"/>
      <c r="X265" s="18"/>
      <c r="Y265" s="400"/>
    </row>
    <row r="266" spans="13:25">
      <c r="M266" s="1400">
        <v>45918</v>
      </c>
      <c r="N266" s="1324">
        <v>18468.958294890606</v>
      </c>
      <c r="O266" s="1324">
        <v>-368.54711676100379</v>
      </c>
      <c r="P266" s="1324">
        <v>0</v>
      </c>
      <c r="Q266" s="1324">
        <v>-6350.6930000000002</v>
      </c>
      <c r="R266" s="1324">
        <v>283.13852848139391</v>
      </c>
      <c r="S266" s="1324">
        <v>10994.465344612296</v>
      </c>
      <c r="T266" s="1401"/>
      <c r="V266" s="1501"/>
      <c r="W266" s="18"/>
      <c r="X266" s="18"/>
      <c r="Y266" s="400"/>
    </row>
    <row r="267" spans="13:25">
      <c r="M267" s="1400">
        <v>45919</v>
      </c>
      <c r="N267" s="1324">
        <v>18583.968522488016</v>
      </c>
      <c r="O267" s="1324">
        <v>-1892.1989492468786</v>
      </c>
      <c r="P267" s="1324">
        <v>0</v>
      </c>
      <c r="Q267" s="1324">
        <v>-7364.4629999999997</v>
      </c>
      <c r="R267" s="1324">
        <v>274.01310811756707</v>
      </c>
      <c r="S267" s="1324">
        <v>9993.705038080192</v>
      </c>
      <c r="T267" s="1401"/>
      <c r="V267" s="1501"/>
      <c r="W267" s="18"/>
      <c r="X267" s="18"/>
      <c r="Y267" s="400"/>
    </row>
    <row r="268" spans="13:25">
      <c r="M268" s="1400">
        <v>45920</v>
      </c>
      <c r="N268" s="1324">
        <v>22515.181139880762</v>
      </c>
      <c r="O268" s="1324">
        <v>-359.58412183515492</v>
      </c>
      <c r="P268" s="1324">
        <v>0</v>
      </c>
      <c r="Q268" s="1324">
        <v>-13141.647999999999</v>
      </c>
      <c r="R268" s="1324">
        <v>269.0788640204679</v>
      </c>
      <c r="S268" s="1324">
        <v>7843.0446797203113</v>
      </c>
      <c r="T268" s="1401"/>
      <c r="V268" s="1501"/>
      <c r="W268" s="18"/>
      <c r="X268" s="18"/>
      <c r="Y268" s="400"/>
    </row>
    <row r="269" spans="13:25">
      <c r="M269" s="1400">
        <v>45921</v>
      </c>
      <c r="N269" s="1324">
        <v>22237.854568970466</v>
      </c>
      <c r="O269" s="1324">
        <v>-378.09471066788313</v>
      </c>
      <c r="P269" s="1324">
        <v>0</v>
      </c>
      <c r="Q269" s="1324">
        <v>-11204.727999999999</v>
      </c>
      <c r="R269" s="1324">
        <v>267.80577319312141</v>
      </c>
      <c r="S269" s="1324">
        <v>8413.3269407218304</v>
      </c>
      <c r="T269" s="1401"/>
      <c r="V269" s="1501"/>
      <c r="W269" s="18"/>
      <c r="X269" s="18"/>
      <c r="Y269" s="400"/>
    </row>
    <row r="270" spans="13:25">
      <c r="M270" s="1400">
        <v>45922</v>
      </c>
      <c r="N270" s="1324">
        <v>18401.647636605947</v>
      </c>
      <c r="O270" s="1324">
        <v>-393.6002995016209</v>
      </c>
      <c r="P270" s="1324">
        <v>0</v>
      </c>
      <c r="Q270" s="1324">
        <v>-7877.4219999999996</v>
      </c>
      <c r="R270" s="1324">
        <v>286.95317759465297</v>
      </c>
      <c r="S270" s="1324">
        <v>11037.721999288009</v>
      </c>
      <c r="T270" s="1401"/>
      <c r="V270" s="1501"/>
      <c r="W270" s="18"/>
      <c r="X270" s="18"/>
      <c r="Y270" s="400"/>
    </row>
    <row r="271" spans="13:25">
      <c r="M271" s="1400">
        <v>45923</v>
      </c>
      <c r="N271" s="1324">
        <v>17821.394933436382</v>
      </c>
      <c r="O271" s="1324">
        <v>-392.32416244754631</v>
      </c>
      <c r="P271" s="1324">
        <v>0</v>
      </c>
      <c r="Q271" s="1324">
        <v>-6818.81</v>
      </c>
      <c r="R271" s="1324">
        <v>287.84021712884339</v>
      </c>
      <c r="S271" s="1324">
        <v>12460.547613398869</v>
      </c>
      <c r="T271" s="1401"/>
      <c r="V271" s="1501"/>
      <c r="W271" s="18"/>
      <c r="X271" s="18"/>
      <c r="Y271" s="400"/>
    </row>
    <row r="272" spans="13:25">
      <c r="M272" s="1400">
        <v>45924</v>
      </c>
      <c r="N272" s="1324">
        <v>16865.209886269353</v>
      </c>
      <c r="O272" s="1324">
        <v>-1101.0556700635686</v>
      </c>
      <c r="P272" s="1324">
        <v>2.3140000000000001</v>
      </c>
      <c r="Q272" s="1324">
        <v>-3549.6</v>
      </c>
      <c r="R272" s="1324">
        <v>295.59527098618605</v>
      </c>
      <c r="S272" s="1324">
        <v>13418.243624912575</v>
      </c>
      <c r="T272" s="1401"/>
      <c r="V272" s="1501"/>
      <c r="W272" s="18"/>
      <c r="X272" s="18"/>
      <c r="Y272" s="400"/>
    </row>
    <row r="273" spans="13:25">
      <c r="M273" s="1400">
        <v>45925</v>
      </c>
      <c r="N273" s="1324">
        <v>18559.914465166214</v>
      </c>
      <c r="O273" s="1324">
        <v>-397.53876143715837</v>
      </c>
      <c r="P273" s="1324">
        <v>0</v>
      </c>
      <c r="Q273" s="1324">
        <v>-3204.83</v>
      </c>
      <c r="R273" s="1324">
        <v>300.16879985104538</v>
      </c>
      <c r="S273" s="1324">
        <v>15049.444418170455</v>
      </c>
      <c r="T273" s="1401"/>
      <c r="V273" s="1501"/>
      <c r="W273" s="18"/>
      <c r="X273" s="18"/>
      <c r="Y273" s="400"/>
    </row>
    <row r="274" spans="13:25">
      <c r="M274" s="1400">
        <v>45926</v>
      </c>
      <c r="N274" s="1324">
        <v>18257.113441365993</v>
      </c>
      <c r="O274" s="1324">
        <v>-2016.2857309806413</v>
      </c>
      <c r="P274" s="1324">
        <v>0</v>
      </c>
      <c r="Q274" s="1324">
        <v>-6195.9440000000004</v>
      </c>
      <c r="R274" s="1324">
        <v>302.39929788541866</v>
      </c>
      <c r="S274" s="1324">
        <v>14740.688884647159</v>
      </c>
      <c r="T274" s="1401"/>
      <c r="V274" s="1501"/>
      <c r="W274" s="18"/>
      <c r="X274" s="18"/>
      <c r="Y274" s="400"/>
    </row>
    <row r="275" spans="13:25">
      <c r="M275" s="1400">
        <v>45927</v>
      </c>
      <c r="N275" s="1324">
        <v>18479.672019532711</v>
      </c>
      <c r="O275" s="1324">
        <v>-393.81410661320643</v>
      </c>
      <c r="P275" s="1324">
        <v>0</v>
      </c>
      <c r="Q275" s="1324">
        <v>-5793.5039999999999</v>
      </c>
      <c r="R275" s="1324">
        <v>298.44215654635042</v>
      </c>
      <c r="S275" s="1324">
        <v>11812.876126650062</v>
      </c>
      <c r="T275" s="1401"/>
      <c r="V275" s="1501"/>
      <c r="W275" s="18"/>
      <c r="X275" s="18"/>
      <c r="Y275" s="400"/>
    </row>
    <row r="276" spans="13:25">
      <c r="M276" s="1400">
        <v>45928</v>
      </c>
      <c r="N276" s="1324">
        <v>18601.613201697321</v>
      </c>
      <c r="O276" s="1324">
        <v>-396.58473098013644</v>
      </c>
      <c r="P276" s="1324">
        <v>0</v>
      </c>
      <c r="Q276" s="1324">
        <v>-5058.348</v>
      </c>
      <c r="R276" s="1324">
        <v>294.85340523169731</v>
      </c>
      <c r="S276" s="1324">
        <v>12011.751581960194</v>
      </c>
      <c r="T276" s="1401"/>
      <c r="V276" s="1501"/>
      <c r="W276" s="18"/>
      <c r="X276" s="18"/>
      <c r="Y276" s="400"/>
    </row>
    <row r="277" spans="13:25">
      <c r="M277" s="1400">
        <v>45929</v>
      </c>
      <c r="N277" s="1324">
        <v>18478.22572172097</v>
      </c>
      <c r="O277" s="1324">
        <v>-411.57350763470009</v>
      </c>
      <c r="P277" s="1324">
        <v>68.462999999999994</v>
      </c>
      <c r="Q277" s="1324">
        <v>-5236.5450000000001</v>
      </c>
      <c r="R277" s="1324">
        <v>306.9568298942981</v>
      </c>
      <c r="S277" s="1324">
        <v>16344.790211791806</v>
      </c>
      <c r="T277" s="1401"/>
      <c r="V277" s="1501"/>
      <c r="W277" s="18"/>
      <c r="X277" s="18"/>
      <c r="Y277" s="400"/>
    </row>
    <row r="278" spans="13:25">
      <c r="M278" s="1400">
        <v>45930</v>
      </c>
      <c r="N278" s="1324">
        <v>19974.809374642904</v>
      </c>
      <c r="O278" s="1324">
        <v>-1831.0606345404724</v>
      </c>
      <c r="P278" s="1324">
        <v>0</v>
      </c>
      <c r="Q278" s="1324">
        <v>-247.62700000000001</v>
      </c>
      <c r="R278" s="1324">
        <v>309.2667574043171</v>
      </c>
      <c r="S278" s="1324">
        <v>17969.291971732109</v>
      </c>
      <c r="T278" s="1401"/>
      <c r="V278" s="1501"/>
      <c r="W278" s="18"/>
      <c r="X278" s="18"/>
      <c r="Y278" s="400"/>
    </row>
    <row r="279" spans="13:25">
      <c r="M279" s="1400">
        <v>45931</v>
      </c>
      <c r="N279" s="1324">
        <v>19059.159905665372</v>
      </c>
      <c r="O279" s="1324">
        <v>-4812.2213096696105</v>
      </c>
      <c r="P279" s="1324">
        <v>5582.3069999999998</v>
      </c>
      <c r="Q279" s="1324">
        <v>-1.8580000000000001</v>
      </c>
      <c r="R279" s="1324">
        <v>340.57443962913521</v>
      </c>
      <c r="S279" s="1324">
        <v>19580.838529038716</v>
      </c>
      <c r="T279" s="1401"/>
      <c r="V279" s="1501"/>
      <c r="W279" s="18"/>
      <c r="X279" s="18"/>
      <c r="Y279" s="400"/>
    </row>
    <row r="280" spans="13:25">
      <c r="M280" s="1400">
        <v>45932</v>
      </c>
      <c r="N280" s="1324">
        <v>21278.961021380845</v>
      </c>
      <c r="O280" s="1324">
        <v>-5000.9368325126288</v>
      </c>
      <c r="P280" s="1324">
        <v>8050.9040000000005</v>
      </c>
      <c r="Q280" s="1324">
        <v>-1910.0730000000001</v>
      </c>
      <c r="R280" s="1324">
        <v>344.81231354137418</v>
      </c>
      <c r="S280" s="1324">
        <v>20319.347602470043</v>
      </c>
      <c r="T280" s="1401"/>
      <c r="V280" s="1501"/>
      <c r="W280" s="18"/>
      <c r="X280" s="18"/>
      <c r="Y280" s="400"/>
    </row>
    <row r="281" spans="13:25">
      <c r="M281" s="1400">
        <v>45933</v>
      </c>
      <c r="N281" s="1324">
        <v>21168.873296487574</v>
      </c>
      <c r="O281" s="1324">
        <v>-5283.0404974874073</v>
      </c>
      <c r="P281" s="1324">
        <v>4149.0590000000002</v>
      </c>
      <c r="Q281" s="1324">
        <v>-69.850999999999999</v>
      </c>
      <c r="R281" s="1324">
        <v>341.53949727771555</v>
      </c>
      <c r="S281" s="1324">
        <v>20089.025699690828</v>
      </c>
      <c r="T281" s="1401"/>
      <c r="V281" s="1501"/>
      <c r="W281" s="18"/>
      <c r="X281" s="18"/>
      <c r="Y281" s="400"/>
    </row>
    <row r="282" spans="13:25">
      <c r="M282" s="1400">
        <v>45934</v>
      </c>
      <c r="N282" s="1324">
        <v>21563.401775117552</v>
      </c>
      <c r="O282" s="1324">
        <v>-5488.9552284513902</v>
      </c>
      <c r="P282" s="1324">
        <v>2407.616</v>
      </c>
      <c r="Q282" s="1324">
        <v>-1.863</v>
      </c>
      <c r="R282" s="1324">
        <v>328.84196908430459</v>
      </c>
      <c r="S282" s="1324">
        <v>17803.718755143207</v>
      </c>
      <c r="T282" s="1401"/>
      <c r="V282" s="1501"/>
      <c r="W282" s="18"/>
      <c r="X282" s="18"/>
      <c r="Y282" s="400"/>
    </row>
    <row r="283" spans="13:25">
      <c r="M283" s="1400">
        <v>45935</v>
      </c>
      <c r="N283" s="1324">
        <v>22198.043749993736</v>
      </c>
      <c r="O283" s="1324">
        <v>-5228.6302132203555</v>
      </c>
      <c r="P283" s="1324">
        <v>0</v>
      </c>
      <c r="Q283" s="1324">
        <v>-1.845</v>
      </c>
      <c r="R283" s="1324">
        <v>332.42185755356854</v>
      </c>
      <c r="S283" s="1324">
        <v>17633.879850317509</v>
      </c>
      <c r="T283" s="1401"/>
      <c r="V283" s="1501"/>
      <c r="W283" s="18"/>
      <c r="X283" s="18"/>
      <c r="Y283" s="400"/>
    </row>
    <row r="284" spans="13:25">
      <c r="M284" s="1400">
        <v>45936</v>
      </c>
      <c r="N284" s="1324">
        <v>20807.991509298197</v>
      </c>
      <c r="O284" s="1324">
        <v>-4941.5589188039912</v>
      </c>
      <c r="P284" s="1324">
        <v>3798.373</v>
      </c>
      <c r="Q284" s="1324">
        <v>-876.77099999999996</v>
      </c>
      <c r="R284" s="1324">
        <v>322.95931654788473</v>
      </c>
      <c r="S284" s="1324">
        <v>19851.838860069522</v>
      </c>
      <c r="T284" s="1401"/>
      <c r="V284" s="1501"/>
      <c r="W284" s="18"/>
      <c r="X284" s="18"/>
      <c r="Y284" s="400"/>
    </row>
    <row r="285" spans="13:25">
      <c r="M285" s="1400">
        <v>45937</v>
      </c>
      <c r="N285" s="1324">
        <v>19247.819558496183</v>
      </c>
      <c r="O285" s="1324">
        <v>-5566.6285990143469</v>
      </c>
      <c r="P285" s="1324">
        <v>5808.8919999999998</v>
      </c>
      <c r="Q285" s="1324">
        <v>-351.95400000000001</v>
      </c>
      <c r="R285" s="1324">
        <v>335.13084485175415</v>
      </c>
      <c r="S285" s="1324">
        <v>19303.6334575115</v>
      </c>
      <c r="T285" s="1401"/>
      <c r="V285" s="1501"/>
      <c r="W285" s="18"/>
      <c r="X285" s="18"/>
      <c r="Y285" s="400"/>
    </row>
    <row r="286" spans="13:25">
      <c r="M286" s="1400">
        <v>45938</v>
      </c>
      <c r="N286" s="1324">
        <v>20660.029245806527</v>
      </c>
      <c r="O286" s="1324">
        <v>-5752.0153045944498</v>
      </c>
      <c r="P286" s="1324">
        <v>4397.451</v>
      </c>
      <c r="Q286" s="1324">
        <v>-58.158000000000001</v>
      </c>
      <c r="R286" s="1324">
        <v>339.04398065740253</v>
      </c>
      <c r="S286" s="1324">
        <v>17951.078507147784</v>
      </c>
      <c r="T286" s="1401"/>
      <c r="V286" s="1501"/>
      <c r="W286" s="18"/>
      <c r="X286" s="18"/>
      <c r="Y286" s="400"/>
    </row>
    <row r="287" spans="13:25">
      <c r="M287" s="1400">
        <v>45939</v>
      </c>
      <c r="N287" s="1324">
        <v>20912.670135636032</v>
      </c>
      <c r="O287" s="1324">
        <v>-5060.8549137338778</v>
      </c>
      <c r="P287" s="1324">
        <v>1146.816</v>
      </c>
      <c r="Q287" s="1324">
        <v>-1.415</v>
      </c>
      <c r="R287" s="1324">
        <v>336.14168585629068</v>
      </c>
      <c r="S287" s="1324">
        <v>17280.214277389525</v>
      </c>
      <c r="T287" s="1401"/>
      <c r="V287" s="1501"/>
      <c r="W287" s="18"/>
      <c r="X287" s="18"/>
      <c r="Y287" s="400"/>
    </row>
    <row r="288" spans="13:25">
      <c r="M288" s="1400">
        <v>45940</v>
      </c>
      <c r="N288" s="1324">
        <v>21681.005134266874</v>
      </c>
      <c r="O288" s="1324">
        <v>-5095.5808578889373</v>
      </c>
      <c r="P288" s="1324">
        <v>0</v>
      </c>
      <c r="Q288" s="1324">
        <v>-1106.136</v>
      </c>
      <c r="R288" s="1324">
        <v>337.56762928816363</v>
      </c>
      <c r="S288" s="1324">
        <v>17461.373097428786</v>
      </c>
      <c r="T288" s="1401"/>
      <c r="V288" s="1501"/>
      <c r="W288" s="18"/>
      <c r="X288" s="18"/>
      <c r="Y288" s="400"/>
    </row>
    <row r="289" spans="13:25">
      <c r="M289" s="1400">
        <v>45941</v>
      </c>
      <c r="N289" s="1324">
        <v>22885.682400428515</v>
      </c>
      <c r="O289" s="1324">
        <v>-5083.0325076346999</v>
      </c>
      <c r="P289" s="1324">
        <v>0</v>
      </c>
      <c r="Q289" s="1324">
        <v>-1631.4449999999999</v>
      </c>
      <c r="R289" s="1324">
        <v>339.28066673395205</v>
      </c>
      <c r="S289" s="1324">
        <v>14727.247675021759</v>
      </c>
      <c r="T289" s="1401"/>
      <c r="V289" s="1501"/>
      <c r="W289" s="18"/>
      <c r="X289" s="18"/>
      <c r="Y289" s="400"/>
    </row>
    <row r="290" spans="13:25">
      <c r="M290" s="1400">
        <v>45942</v>
      </c>
      <c r="N290" s="1324">
        <v>21456.615766149684</v>
      </c>
      <c r="O290" s="1324">
        <v>-5455.6773756542716</v>
      </c>
      <c r="P290" s="1324">
        <v>0</v>
      </c>
      <c r="Q290" s="1324">
        <v>-1590.9159999999999</v>
      </c>
      <c r="R290" s="1324">
        <v>340.84053804345047</v>
      </c>
      <c r="S290" s="1324">
        <v>15391.380163510226</v>
      </c>
      <c r="T290" s="1401"/>
      <c r="V290" s="1501"/>
      <c r="W290" s="18"/>
      <c r="X290" s="18"/>
      <c r="Y290" s="400"/>
    </row>
    <row r="291" spans="13:25">
      <c r="M291" s="1400">
        <v>45943</v>
      </c>
      <c r="N291" s="1324">
        <v>21995.427988270465</v>
      </c>
      <c r="O291" s="1324">
        <v>-5195.9959543351642</v>
      </c>
      <c r="P291" s="1324">
        <v>1743.7349999999999</v>
      </c>
      <c r="Q291" s="1324">
        <v>-962.29200000000003</v>
      </c>
      <c r="R291" s="1324">
        <v>346.88098129756992</v>
      </c>
      <c r="S291" s="1324">
        <v>18562.548674515056</v>
      </c>
      <c r="T291" s="1401"/>
      <c r="V291" s="1501"/>
      <c r="W291" s="18"/>
      <c r="X291" s="18"/>
      <c r="Y291" s="400"/>
    </row>
    <row r="292" spans="13:25">
      <c r="M292" s="1400">
        <v>45944</v>
      </c>
      <c r="N292" s="1324">
        <v>20878.778890673551</v>
      </c>
      <c r="O292" s="1324">
        <v>-5435.3502639830685</v>
      </c>
      <c r="P292" s="1324">
        <v>4180.107</v>
      </c>
      <c r="Q292" s="1324">
        <v>-3.2549999999999999</v>
      </c>
      <c r="R292" s="1324">
        <v>350.04521238972836</v>
      </c>
      <c r="S292" s="1324">
        <v>20353.409388511071</v>
      </c>
      <c r="T292" s="1401"/>
      <c r="V292" s="1501"/>
      <c r="W292" s="18"/>
      <c r="X292" s="18"/>
      <c r="Y292" s="400"/>
    </row>
    <row r="293" spans="13:25">
      <c r="M293" s="1400">
        <v>45945</v>
      </c>
      <c r="N293" s="1324">
        <v>21069.264664581984</v>
      </c>
      <c r="O293" s="1324">
        <v>-5589.7261066339033</v>
      </c>
      <c r="P293" s="1324">
        <v>4028.7049999999999</v>
      </c>
      <c r="Q293" s="1324">
        <v>-1.7569999999999999</v>
      </c>
      <c r="R293" s="1324">
        <v>344.57183530806867</v>
      </c>
      <c r="S293" s="1324">
        <v>20218.751216481745</v>
      </c>
      <c r="T293" s="1401"/>
      <c r="V293" s="1501"/>
      <c r="W293" s="18"/>
      <c r="X293" s="18"/>
      <c r="Y293" s="400"/>
    </row>
    <row r="294" spans="13:25">
      <c r="M294" s="1400">
        <v>45946</v>
      </c>
      <c r="N294" s="1324">
        <v>20486.942440065177</v>
      </c>
      <c r="O294" s="1324">
        <v>-5166.3897208449589</v>
      </c>
      <c r="P294" s="1324">
        <v>3834.0929999999998</v>
      </c>
      <c r="Q294" s="1324">
        <v>-1.702</v>
      </c>
      <c r="R294" s="1324">
        <v>363.6527657129439</v>
      </c>
      <c r="S294" s="1324">
        <v>19563.176926047552</v>
      </c>
      <c r="T294" s="1401"/>
      <c r="V294" s="1501"/>
      <c r="W294" s="18"/>
      <c r="X294" s="18"/>
      <c r="Y294" s="400"/>
    </row>
    <row r="295" spans="13:25">
      <c r="M295" s="1400">
        <v>45947</v>
      </c>
      <c r="N295" s="1324">
        <v>20600.12927547123</v>
      </c>
      <c r="O295" s="1324">
        <v>-5481.5035330180754</v>
      </c>
      <c r="P295" s="1324">
        <v>4023.2240000000002</v>
      </c>
      <c r="Q295" s="1324">
        <v>-1.69</v>
      </c>
      <c r="R295" s="1324">
        <v>347.7916538687719</v>
      </c>
      <c r="S295" s="1324">
        <v>18857.684128219578</v>
      </c>
      <c r="T295" s="1401"/>
      <c r="V295" s="1501"/>
      <c r="W295" s="18"/>
      <c r="X295" s="18"/>
      <c r="Y295" s="400"/>
    </row>
    <row r="296" spans="13:25">
      <c r="M296" s="1400">
        <v>45948</v>
      </c>
      <c r="N296" s="1324">
        <v>20855.538050315408</v>
      </c>
      <c r="O296" s="1324">
        <v>-5340.0636345440062</v>
      </c>
      <c r="P296" s="1324">
        <v>4082.1959999999999</v>
      </c>
      <c r="Q296" s="1324">
        <v>-2.0579999999999998</v>
      </c>
      <c r="R296" s="1324">
        <v>336.48039019873852</v>
      </c>
      <c r="S296" s="1324">
        <v>18522.678540918852</v>
      </c>
      <c r="T296" s="1401"/>
      <c r="V296" s="1501"/>
      <c r="W296" s="18"/>
      <c r="X296" s="18"/>
      <c r="Y296" s="400"/>
    </row>
    <row r="297" spans="13:25">
      <c r="M297" s="1400">
        <v>45949</v>
      </c>
      <c r="N297" s="1324">
        <v>20994.989670857103</v>
      </c>
      <c r="O297" s="1324">
        <v>-5188.9905330221136</v>
      </c>
      <c r="P297" s="1324">
        <v>4086.75</v>
      </c>
      <c r="Q297" s="1324">
        <v>-2.052</v>
      </c>
      <c r="R297" s="1324">
        <v>335.94005410682689</v>
      </c>
      <c r="S297" s="1324">
        <v>20323.093866245388</v>
      </c>
      <c r="T297" s="1401"/>
      <c r="V297" s="1501"/>
      <c r="W297" s="18"/>
      <c r="X297" s="18"/>
      <c r="Y297" s="400"/>
    </row>
    <row r="298" spans="13:25">
      <c r="M298" s="1400">
        <v>45950</v>
      </c>
      <c r="N298" s="1324">
        <v>21192.677846449875</v>
      </c>
      <c r="O298" s="1324">
        <v>-5489.6999543412221</v>
      </c>
      <c r="P298" s="1324">
        <v>4437.6930000000002</v>
      </c>
      <c r="Q298" s="1324">
        <v>-6.077</v>
      </c>
      <c r="R298" s="1324">
        <v>334.94854385258299</v>
      </c>
      <c r="S298" s="1324">
        <v>22393.171467716256</v>
      </c>
      <c r="T298" s="1401"/>
      <c r="V298" s="1501"/>
      <c r="W298" s="18"/>
      <c r="X298" s="18"/>
      <c r="Y298" s="400"/>
    </row>
    <row r="299" spans="13:25">
      <c r="M299" s="1400">
        <v>45951</v>
      </c>
      <c r="N299" s="1324">
        <v>21142.408663874623</v>
      </c>
      <c r="O299" s="1324">
        <v>-5515.3817665229199</v>
      </c>
      <c r="P299" s="1324">
        <v>5509.0240000000003</v>
      </c>
      <c r="Q299" s="1324">
        <v>-1.3819999999999999</v>
      </c>
      <c r="R299" s="1324">
        <v>354.41460939725965</v>
      </c>
      <c r="S299" s="1324">
        <v>20498.651133258161</v>
      </c>
      <c r="T299" s="1401"/>
      <c r="V299" s="1501"/>
      <c r="W299" s="18"/>
      <c r="X299" s="18"/>
      <c r="Y299" s="400"/>
    </row>
    <row r="300" spans="13:25">
      <c r="M300" s="1400">
        <v>45952</v>
      </c>
      <c r="N300" s="1324">
        <v>20883.983288523792</v>
      </c>
      <c r="O300" s="1324">
        <v>-5194.8656142357913</v>
      </c>
      <c r="P300" s="1324">
        <v>7050.3370000000004</v>
      </c>
      <c r="Q300" s="1324">
        <v>-2237.38</v>
      </c>
      <c r="R300" s="1324">
        <v>345.570189942799</v>
      </c>
      <c r="S300" s="1324">
        <v>20367.898596891238</v>
      </c>
      <c r="T300" s="1401"/>
      <c r="V300" s="1501"/>
      <c r="W300" s="18"/>
      <c r="X300" s="18"/>
      <c r="Y300" s="400"/>
    </row>
    <row r="301" spans="13:25">
      <c r="M301" s="1400">
        <v>45953</v>
      </c>
      <c r="N301" s="1324">
        <v>21216.359394609597</v>
      </c>
      <c r="O301" s="1324">
        <v>-5332.8054974813504</v>
      </c>
      <c r="P301" s="1324">
        <v>5565.9390000000003</v>
      </c>
      <c r="Q301" s="1324">
        <v>-2594.9450000000002</v>
      </c>
      <c r="R301" s="1324">
        <v>334.07644029033804</v>
      </c>
      <c r="S301" s="1324">
        <v>18966.067579540329</v>
      </c>
      <c r="T301" s="1401"/>
      <c r="V301" s="1501"/>
      <c r="W301" s="18"/>
      <c r="X301" s="18"/>
      <c r="Y301" s="400"/>
    </row>
    <row r="302" spans="13:25">
      <c r="M302" s="1400">
        <v>45954</v>
      </c>
      <c r="N302" s="1324">
        <v>21129.779044108633</v>
      </c>
      <c r="O302" s="1324">
        <v>-5475.4258832728183</v>
      </c>
      <c r="P302" s="1324">
        <v>4212.1769999999997</v>
      </c>
      <c r="Q302" s="1324">
        <v>-523.19299999999998</v>
      </c>
      <c r="R302" s="1324">
        <v>338.06939637111822</v>
      </c>
      <c r="S302" s="1324">
        <v>20871.986531866631</v>
      </c>
      <c r="T302" s="1401"/>
      <c r="V302" s="1501"/>
      <c r="W302" s="18"/>
      <c r="X302" s="18"/>
      <c r="Y302" s="400"/>
    </row>
    <row r="303" spans="13:25">
      <c r="M303" s="1400">
        <v>45955</v>
      </c>
      <c r="N303" s="1324">
        <v>21933.861032037377</v>
      </c>
      <c r="O303" s="1324">
        <v>-5317.3913350514722</v>
      </c>
      <c r="P303" s="1324">
        <v>3569.1219999999998</v>
      </c>
      <c r="Q303" s="1324">
        <v>-1.63</v>
      </c>
      <c r="R303" s="1324">
        <v>325.71140494480886</v>
      </c>
      <c r="S303" s="1324">
        <v>19918.735321030053</v>
      </c>
      <c r="T303" s="1401"/>
      <c r="V303" s="1501"/>
      <c r="W303" s="18"/>
      <c r="X303" s="18"/>
      <c r="Y303" s="400"/>
    </row>
    <row r="304" spans="13:25">
      <c r="M304" s="1400">
        <v>45956</v>
      </c>
      <c r="N304" s="1324">
        <v>21092.69839433565</v>
      </c>
      <c r="O304" s="1324">
        <v>-5278.4994314982032</v>
      </c>
      <c r="P304" s="1324">
        <v>5325.3339999999998</v>
      </c>
      <c r="Q304" s="1324">
        <v>-1.603</v>
      </c>
      <c r="R304" s="1324">
        <v>325.63112221153614</v>
      </c>
      <c r="S304" s="1324">
        <v>20108.524393400716</v>
      </c>
      <c r="T304" s="1401"/>
      <c r="V304" s="1501"/>
      <c r="W304" s="18"/>
      <c r="X304" s="18"/>
      <c r="Y304" s="400"/>
    </row>
    <row r="305" spans="13:25">
      <c r="M305" s="1400">
        <v>45957</v>
      </c>
      <c r="N305" s="1324">
        <v>19276.66483271273</v>
      </c>
      <c r="O305" s="1324">
        <v>-5447.4322335315983</v>
      </c>
      <c r="P305" s="1324">
        <v>7312.3429999999998</v>
      </c>
      <c r="Q305" s="1324">
        <v>-1.3260000000000001</v>
      </c>
      <c r="R305" s="1324">
        <v>336.14825276189254</v>
      </c>
      <c r="S305" s="1324">
        <v>23065.487034265407</v>
      </c>
      <c r="T305" s="1401"/>
      <c r="V305" s="1501"/>
      <c r="W305" s="18"/>
      <c r="X305" s="18"/>
      <c r="Y305" s="400"/>
    </row>
    <row r="306" spans="13:25">
      <c r="M306" s="1400">
        <v>45958</v>
      </c>
      <c r="N306" s="1324">
        <v>21163.824081303708</v>
      </c>
      <c r="O306" s="1324">
        <v>-5296.3666243921698</v>
      </c>
      <c r="P306" s="1324">
        <v>7893.848</v>
      </c>
      <c r="Q306" s="1324">
        <v>-1.2490000000000001</v>
      </c>
      <c r="R306" s="1324">
        <v>319.6189813956442</v>
      </c>
      <c r="S306" s="1324">
        <v>21507.220116459972</v>
      </c>
      <c r="T306" s="1401"/>
      <c r="V306" s="1501"/>
      <c r="W306" s="18"/>
      <c r="X306" s="18"/>
      <c r="Y306" s="400"/>
    </row>
    <row r="307" spans="13:25">
      <c r="M307" s="1400">
        <v>45959</v>
      </c>
      <c r="N307" s="1324">
        <v>21131.902522031251</v>
      </c>
      <c r="O307" s="1324">
        <v>-5463.3955127144036</v>
      </c>
      <c r="P307" s="1324">
        <v>3930.4450000000002</v>
      </c>
      <c r="Q307" s="1324">
        <v>-1.21</v>
      </c>
      <c r="R307" s="1324">
        <v>331.51035255771279</v>
      </c>
      <c r="S307" s="1324">
        <v>20665.426783604802</v>
      </c>
      <c r="T307" s="1401"/>
      <c r="V307" s="1501"/>
      <c r="W307" s="18"/>
      <c r="X307" s="18"/>
      <c r="Y307" s="400"/>
    </row>
    <row r="308" spans="13:25">
      <c r="M308" s="1400">
        <v>45960</v>
      </c>
      <c r="N308" s="1324">
        <v>21335.448878145529</v>
      </c>
      <c r="O308" s="1324">
        <v>-5296.181253834261</v>
      </c>
      <c r="P308" s="1324">
        <v>5080.4709999999995</v>
      </c>
      <c r="Q308" s="1324">
        <v>-1.2809999999999999</v>
      </c>
      <c r="R308" s="1324">
        <v>319.88498731833124</v>
      </c>
      <c r="S308" s="1324">
        <v>21612.347459771619</v>
      </c>
      <c r="T308" s="1401"/>
      <c r="V308" s="1501"/>
      <c r="W308" s="18"/>
      <c r="X308" s="18"/>
      <c r="Y308" s="400"/>
    </row>
    <row r="309" spans="13:25">
      <c r="M309" s="1400">
        <v>45961</v>
      </c>
      <c r="N309" s="1324">
        <v>21199.352860552081</v>
      </c>
      <c r="O309" s="1324">
        <v>-5356.5986294693503</v>
      </c>
      <c r="P309" s="1324">
        <v>4296.6639999999998</v>
      </c>
      <c r="Q309" s="1324">
        <v>-1.2370000000000001</v>
      </c>
      <c r="R309" s="1324">
        <v>325.79908700833721</v>
      </c>
      <c r="S309" s="1324">
        <v>21719.28225353605</v>
      </c>
      <c r="T309" s="1401"/>
      <c r="V309" s="1501"/>
      <c r="W309" s="18"/>
      <c r="X309" s="18"/>
      <c r="Y309" s="400"/>
    </row>
    <row r="310" spans="13:25">
      <c r="M310" s="1400">
        <v>45962</v>
      </c>
      <c r="N310" s="1324">
        <v>23383.463112200883</v>
      </c>
      <c r="O310" s="1324">
        <v>-5365.118345199774</v>
      </c>
      <c r="P310" s="1324">
        <v>1678.6289999999999</v>
      </c>
      <c r="Q310" s="1324">
        <v>-607.90599999999995</v>
      </c>
      <c r="R310" s="1324">
        <v>320.12051605493969</v>
      </c>
      <c r="S310" s="1324">
        <v>17543.933057475606</v>
      </c>
      <c r="T310" s="1401"/>
      <c r="V310" s="1501"/>
      <c r="W310" s="18"/>
      <c r="X310" s="18"/>
      <c r="Y310" s="400"/>
    </row>
    <row r="311" spans="13:25">
      <c r="M311" s="1400">
        <v>45963</v>
      </c>
      <c r="N311" s="1324">
        <v>23679.800566117676</v>
      </c>
      <c r="O311" s="1324">
        <v>-5343.5883350474332</v>
      </c>
      <c r="P311" s="1324">
        <v>2061.299</v>
      </c>
      <c r="Q311" s="1324">
        <v>-1190.529</v>
      </c>
      <c r="R311" s="1324">
        <v>318.27530469092852</v>
      </c>
      <c r="S311" s="1324">
        <v>18071.784305816895</v>
      </c>
      <c r="T311" s="1401"/>
      <c r="V311" s="1501"/>
      <c r="W311" s="18"/>
      <c r="X311" s="18"/>
      <c r="Y311" s="400"/>
    </row>
    <row r="312" spans="13:25">
      <c r="M312" s="1400">
        <v>45964</v>
      </c>
      <c r="N312" s="1324">
        <v>23152.968952512896</v>
      </c>
      <c r="O312" s="1324">
        <v>-5221.9051929202169</v>
      </c>
      <c r="P312" s="1324">
        <v>4395.9989999999998</v>
      </c>
      <c r="Q312" s="1324">
        <v>-700.33100000000002</v>
      </c>
      <c r="R312" s="1324">
        <v>339.04477960053623</v>
      </c>
      <c r="S312" s="1324">
        <v>21756.3350840649</v>
      </c>
      <c r="T312" s="1401"/>
      <c r="V312" s="1501"/>
      <c r="W312" s="18"/>
      <c r="X312" s="18"/>
      <c r="Y312" s="400"/>
    </row>
    <row r="313" spans="13:25">
      <c r="M313" s="1400">
        <v>45965</v>
      </c>
      <c r="N313" s="1324">
        <v>21403.147975240685</v>
      </c>
      <c r="O313" s="1324">
        <v>-5589.3432589139647</v>
      </c>
      <c r="P313" s="1324">
        <v>5217.4430000000002</v>
      </c>
      <c r="Q313" s="1324">
        <v>-1.54</v>
      </c>
      <c r="R313" s="1324">
        <v>348.24513865409352</v>
      </c>
      <c r="S313" s="1324">
        <v>22308.775723864339</v>
      </c>
      <c r="T313" s="1401"/>
      <c r="V313" s="1501"/>
      <c r="W313" s="18"/>
      <c r="X313" s="18"/>
      <c r="Y313" s="400"/>
    </row>
    <row r="314" spans="13:25">
      <c r="M314" s="1400">
        <v>45966</v>
      </c>
      <c r="N314" s="1324">
        <v>21311.862562352489</v>
      </c>
      <c r="O314" s="1324">
        <v>-5280.0895990199006</v>
      </c>
      <c r="P314" s="1324">
        <v>5296.8620000000001</v>
      </c>
      <c r="Q314" s="1324">
        <v>-1.6830000000000001</v>
      </c>
      <c r="R314" s="1324">
        <v>349.81745091083269</v>
      </c>
      <c r="S314" s="1324">
        <v>23362.341792724812</v>
      </c>
      <c r="T314" s="1401"/>
      <c r="V314" s="1501"/>
      <c r="W314" s="18"/>
      <c r="X314" s="18"/>
      <c r="Y314" s="400"/>
    </row>
    <row r="315" spans="13:25">
      <c r="M315" s="1400">
        <v>45967</v>
      </c>
      <c r="N315" s="1324">
        <v>20633.477630923713</v>
      </c>
      <c r="O315" s="1324">
        <v>-5186.7960710916241</v>
      </c>
      <c r="P315" s="1324">
        <v>7433.8270000000002</v>
      </c>
      <c r="Q315" s="1324">
        <v>-1.9370000000000001</v>
      </c>
      <c r="R315" s="1324">
        <v>333.299466631131</v>
      </c>
      <c r="S315" s="1324">
        <v>23177.522079707163</v>
      </c>
      <c r="T315" s="1401"/>
      <c r="V315" s="1501"/>
      <c r="W315" s="18"/>
      <c r="X315" s="18"/>
      <c r="Y315" s="400"/>
    </row>
    <row r="316" spans="13:25">
      <c r="M316" s="1400">
        <v>45968</v>
      </c>
      <c r="N316" s="1324">
        <v>20452.605807908425</v>
      </c>
      <c r="O316" s="1324">
        <v>-5294.6772233762294</v>
      </c>
      <c r="P316" s="1324">
        <v>7256.3180000000002</v>
      </c>
      <c r="Q316" s="1324">
        <v>-2.0299999999999998</v>
      </c>
      <c r="R316" s="1324">
        <v>333.56119279644713</v>
      </c>
      <c r="S316" s="1324">
        <v>22579.435996841217</v>
      </c>
      <c r="T316" s="1401"/>
      <c r="V316" s="1501"/>
      <c r="W316" s="18"/>
      <c r="X316" s="18"/>
      <c r="Y316" s="400"/>
    </row>
    <row r="317" spans="13:25">
      <c r="M317" s="1400">
        <v>45969</v>
      </c>
      <c r="N317" s="1324">
        <v>22022.752928781018</v>
      </c>
      <c r="O317" s="1324">
        <v>-5520.3427868316403</v>
      </c>
      <c r="P317" s="1324">
        <v>6124.31</v>
      </c>
      <c r="Q317" s="1324">
        <v>-1744.9749999999999</v>
      </c>
      <c r="R317" s="1324">
        <v>330.59486981501453</v>
      </c>
      <c r="S317" s="1324">
        <v>20800.603886859979</v>
      </c>
      <c r="T317" s="1401"/>
      <c r="V317" s="1501"/>
      <c r="W317" s="18"/>
      <c r="X317" s="18"/>
      <c r="Y317" s="400"/>
    </row>
    <row r="318" spans="13:25">
      <c r="M318" s="1400">
        <v>45970</v>
      </c>
      <c r="N318" s="1324">
        <v>21183.877538278324</v>
      </c>
      <c r="O318" s="1324">
        <v>-5471.1971015531899</v>
      </c>
      <c r="P318" s="1324">
        <v>5785.2240000000002</v>
      </c>
      <c r="Q318" s="1324">
        <v>-1729.3579999999999</v>
      </c>
      <c r="R318" s="1324">
        <v>327.65787580621611</v>
      </c>
      <c r="S318" s="1324">
        <v>21908.544107140664</v>
      </c>
      <c r="T318" s="1401"/>
      <c r="V318" s="1501"/>
      <c r="W318" s="18"/>
      <c r="X318" s="18"/>
      <c r="Y318" s="400"/>
    </row>
    <row r="319" spans="13:25">
      <c r="M319" s="1400">
        <v>45971</v>
      </c>
      <c r="N319" s="1324">
        <v>20723.474059625565</v>
      </c>
      <c r="O319" s="1324">
        <v>-5512.568258911946</v>
      </c>
      <c r="P319" s="1324">
        <v>7477.8419999999996</v>
      </c>
      <c r="Q319" s="1324">
        <v>-5.2190000000000003</v>
      </c>
      <c r="R319" s="1324">
        <v>337.75886708926578</v>
      </c>
      <c r="S319" s="1324">
        <v>24518.538584281599</v>
      </c>
      <c r="T319" s="1401"/>
      <c r="V319" s="1501"/>
      <c r="W319" s="18"/>
      <c r="X319" s="18"/>
      <c r="Y319" s="400"/>
    </row>
    <row r="320" spans="13:25">
      <c r="M320" s="1400">
        <v>45972</v>
      </c>
      <c r="N320" s="1324">
        <v>20804.723344772596</v>
      </c>
      <c r="O320" s="1324">
        <v>-5590.4911320076881</v>
      </c>
      <c r="P320" s="1324">
        <v>8438.1540000000005</v>
      </c>
      <c r="Q320" s="1324">
        <v>-4.0599999999999996</v>
      </c>
      <c r="R320" s="1324">
        <v>342.6216107520072</v>
      </c>
      <c r="S320" s="1324">
        <v>24900.299336235134</v>
      </c>
      <c r="T320" s="1401"/>
      <c r="V320" s="1501"/>
      <c r="W320" s="18"/>
      <c r="X320" s="18"/>
      <c r="Y320" s="400"/>
    </row>
    <row r="321" spans="13:25">
      <c r="M321" s="1400">
        <v>45973</v>
      </c>
      <c r="N321" s="1324">
        <v>20902.275162539638</v>
      </c>
      <c r="O321" s="1324">
        <v>-5582.7240863226598</v>
      </c>
      <c r="P321" s="1324">
        <v>7657.39</v>
      </c>
      <c r="Q321" s="1324">
        <v>-3.77</v>
      </c>
      <c r="R321" s="1324">
        <v>338.65233001433643</v>
      </c>
      <c r="S321" s="1324">
        <v>25505.084541572367</v>
      </c>
      <c r="T321" s="1401"/>
      <c r="V321" s="1501"/>
      <c r="W321" s="18"/>
      <c r="X321" s="18"/>
      <c r="Y321" s="400"/>
    </row>
    <row r="322" spans="13:25">
      <c r="M322" s="1400">
        <v>45974</v>
      </c>
      <c r="N322" s="1324">
        <v>21956.64403468457</v>
      </c>
      <c r="O322" s="1324">
        <v>-6631.564533026657</v>
      </c>
      <c r="P322" s="1324">
        <v>7119.808</v>
      </c>
      <c r="Q322" s="1324">
        <v>-2.351</v>
      </c>
      <c r="R322" s="1324">
        <v>337.59192471487518</v>
      </c>
      <c r="S322" s="1324">
        <v>26065.912552604907</v>
      </c>
      <c r="T322" s="1401"/>
      <c r="V322" s="1501"/>
      <c r="W322" s="18"/>
      <c r="X322" s="18"/>
      <c r="Y322" s="400"/>
    </row>
    <row r="323" spans="13:25">
      <c r="M323" s="1400">
        <v>45975</v>
      </c>
      <c r="N323" s="1324">
        <v>20731.825505076817</v>
      </c>
      <c r="O323" s="1324">
        <v>-5525.9101472397324</v>
      </c>
      <c r="P323" s="1324">
        <v>8269.9050000000007</v>
      </c>
      <c r="Q323" s="1324">
        <v>-4.9800000000000004</v>
      </c>
      <c r="R323" s="1324">
        <v>332.22993676240577</v>
      </c>
      <c r="S323" s="1324">
        <v>25250.966313261481</v>
      </c>
      <c r="T323" s="1401"/>
      <c r="V323" s="1501"/>
      <c r="W323" s="18"/>
      <c r="X323" s="18"/>
      <c r="Y323" s="400"/>
    </row>
    <row r="324" spans="13:25">
      <c r="M324" s="1400">
        <v>45976</v>
      </c>
      <c r="N324" s="1324">
        <v>21134.656939026918</v>
      </c>
      <c r="O324" s="1324">
        <v>-5423.4661269340413</v>
      </c>
      <c r="P324" s="1324">
        <v>6539.1390000000001</v>
      </c>
      <c r="Q324" s="1324">
        <v>-104.491</v>
      </c>
      <c r="R324" s="1324">
        <v>325.59265059352396</v>
      </c>
      <c r="S324" s="1324">
        <v>21643.837857324837</v>
      </c>
      <c r="T324" s="1401"/>
      <c r="V324" s="1501"/>
      <c r="W324" s="18"/>
      <c r="X324" s="18"/>
      <c r="Y324" s="400"/>
    </row>
    <row r="325" spans="13:25">
      <c r="M325" s="1400">
        <v>45977</v>
      </c>
      <c r="N325" s="1324">
        <v>21229.397027884344</v>
      </c>
      <c r="O325" s="1324">
        <v>-5552.9607208409207</v>
      </c>
      <c r="P325" s="1324">
        <v>5435.9470000000001</v>
      </c>
      <c r="Q325" s="1324">
        <v>-1.9390000000000001</v>
      </c>
      <c r="R325" s="1324">
        <v>324.68987688349006</v>
      </c>
      <c r="S325" s="1324">
        <v>20756.977757147426</v>
      </c>
      <c r="T325" s="1401"/>
      <c r="V325" s="1501"/>
      <c r="W325" s="18"/>
      <c r="X325" s="18"/>
      <c r="Y325" s="400"/>
    </row>
    <row r="326" spans="13:25">
      <c r="M326" s="1400">
        <v>45978</v>
      </c>
      <c r="N326" s="1324">
        <v>21022.962870637944</v>
      </c>
      <c r="O326" s="1324">
        <v>-5660.3174264301097</v>
      </c>
      <c r="P326" s="1324">
        <v>5884.1769999999997</v>
      </c>
      <c r="Q326" s="1324">
        <v>-2.3420000000000001</v>
      </c>
      <c r="R326" s="1324">
        <v>319.76205083385571</v>
      </c>
      <c r="S326" s="1324">
        <v>24595.239549395508</v>
      </c>
      <c r="T326" s="1401"/>
      <c r="V326" s="1501"/>
      <c r="W326" s="18"/>
      <c r="X326" s="18"/>
      <c r="Y326" s="400"/>
    </row>
    <row r="327" spans="13:25">
      <c r="M327" s="1400">
        <v>45979</v>
      </c>
      <c r="N327" s="1324">
        <v>20940.091018049076</v>
      </c>
      <c r="O327" s="1324">
        <v>-5514.4535888685696</v>
      </c>
      <c r="P327" s="1324">
        <v>11691.654</v>
      </c>
      <c r="Q327" s="1324">
        <v>-2.8359999999999999</v>
      </c>
      <c r="R327" s="1324">
        <v>336.96093281791775</v>
      </c>
      <c r="S327" s="1324">
        <v>29233.326245009379</v>
      </c>
      <c r="T327" s="1401"/>
      <c r="V327" s="1501"/>
      <c r="W327" s="18"/>
      <c r="X327" s="18"/>
      <c r="Y327" s="400"/>
    </row>
    <row r="328" spans="13:25">
      <c r="M328" s="1400">
        <v>45980</v>
      </c>
      <c r="N328" s="1324">
        <v>21795.426010838215</v>
      </c>
      <c r="O328" s="1324">
        <v>-6653.270599022424</v>
      </c>
      <c r="P328" s="1324">
        <v>14630.596</v>
      </c>
      <c r="Q328" s="1324">
        <v>-2.8410000000000002</v>
      </c>
      <c r="R328" s="1324">
        <v>322.97399232261807</v>
      </c>
      <c r="S328" s="1324">
        <v>31017.01392485229</v>
      </c>
      <c r="T328" s="1401"/>
      <c r="V328" s="1501"/>
      <c r="W328" s="18"/>
      <c r="X328" s="18"/>
      <c r="Y328" s="400"/>
    </row>
    <row r="329" spans="13:25">
      <c r="M329" s="1400">
        <v>45981</v>
      </c>
      <c r="N329" s="1324">
        <v>21299.918261208979</v>
      </c>
      <c r="O329" s="1324">
        <v>-5368.4487208535411</v>
      </c>
      <c r="P329" s="1324">
        <v>14713.575000000001</v>
      </c>
      <c r="Q329" s="1324">
        <v>-5.4589999999999996</v>
      </c>
      <c r="R329" s="1324">
        <v>324.90905276152432</v>
      </c>
      <c r="S329" s="1324">
        <v>31916.582742800321</v>
      </c>
      <c r="T329" s="1401"/>
      <c r="V329" s="1501"/>
      <c r="W329" s="18"/>
      <c r="X329" s="18"/>
      <c r="Y329" s="400"/>
    </row>
    <row r="330" spans="13:25">
      <c r="M330" s="1400">
        <v>45982</v>
      </c>
      <c r="N330" s="1324">
        <v>20859.060748167809</v>
      </c>
      <c r="O330" s="1324">
        <v>-5430.6751878667628</v>
      </c>
      <c r="P330" s="1324">
        <v>16864.257000000001</v>
      </c>
      <c r="Q330" s="1324">
        <v>-9.9749999999999996</v>
      </c>
      <c r="R330" s="1324">
        <v>326.72046597611899</v>
      </c>
      <c r="S330" s="1324">
        <v>33513.996551049706</v>
      </c>
      <c r="T330" s="1401"/>
      <c r="V330" s="1501"/>
      <c r="W330" s="18"/>
      <c r="X330" s="18"/>
      <c r="Y330" s="400"/>
    </row>
    <row r="331" spans="13:25">
      <c r="M331" s="1400">
        <v>45983</v>
      </c>
      <c r="N331" s="1324">
        <v>20947.485746501927</v>
      </c>
      <c r="O331" s="1324">
        <v>-5566.9526497911947</v>
      </c>
      <c r="P331" s="1324">
        <v>17042.873</v>
      </c>
      <c r="Q331" s="1324">
        <v>-9.2330000000000005</v>
      </c>
      <c r="R331" s="1324">
        <v>325.33930413467476</v>
      </c>
      <c r="S331" s="1324">
        <v>31185.307036665534</v>
      </c>
      <c r="T331" s="1401"/>
      <c r="V331" s="1501"/>
      <c r="W331" s="18"/>
      <c r="X331" s="18"/>
      <c r="Y331" s="400"/>
    </row>
    <row r="332" spans="13:25">
      <c r="M332" s="1400">
        <v>45984</v>
      </c>
      <c r="N332" s="1324">
        <v>21810.206457932003</v>
      </c>
      <c r="O332" s="1324">
        <v>-5522.2394721277578</v>
      </c>
      <c r="P332" s="1324">
        <v>18829.151000000002</v>
      </c>
      <c r="Q332" s="1324">
        <v>-10.127000000000001</v>
      </c>
      <c r="R332" s="1324">
        <v>319.47611662763512</v>
      </c>
      <c r="S332" s="1324">
        <v>33266.140510849051</v>
      </c>
      <c r="T332" s="1401"/>
      <c r="V332" s="1501"/>
      <c r="W332" s="18"/>
      <c r="X332" s="18"/>
      <c r="Y332" s="400"/>
    </row>
    <row r="333" spans="13:25">
      <c r="M333" s="1400">
        <v>45985</v>
      </c>
      <c r="N333" s="1324">
        <v>21266.996758482055</v>
      </c>
      <c r="O333" s="1324">
        <v>-5388.3320305044736</v>
      </c>
      <c r="P333" s="1324">
        <v>18715.048999999999</v>
      </c>
      <c r="Q333" s="1324">
        <v>-9.9499999999999993</v>
      </c>
      <c r="R333" s="1324">
        <v>302.37425302288989</v>
      </c>
      <c r="S333" s="1324">
        <v>34985.083111465043</v>
      </c>
      <c r="T333" s="1401"/>
      <c r="V333" s="1501"/>
      <c r="W333" s="18"/>
      <c r="X333" s="18"/>
      <c r="Y333" s="400"/>
    </row>
    <row r="334" spans="13:25">
      <c r="M334" s="1400">
        <v>45986</v>
      </c>
      <c r="N334" s="1324">
        <v>20948.021600072105</v>
      </c>
      <c r="O334" s="1324">
        <v>-5459.3324975070946</v>
      </c>
      <c r="P334" s="1324">
        <v>19664.712</v>
      </c>
      <c r="Q334" s="1324">
        <v>-9.7270000000000003</v>
      </c>
      <c r="R334" s="1324">
        <v>313.1101467325816</v>
      </c>
      <c r="S334" s="1324">
        <v>33958.207279445531</v>
      </c>
      <c r="T334" s="1401"/>
      <c r="V334" s="1501"/>
      <c r="W334" s="18"/>
      <c r="X334" s="18"/>
      <c r="Y334" s="400"/>
    </row>
    <row r="335" spans="13:25">
      <c r="M335" s="1400">
        <v>45987</v>
      </c>
      <c r="N335" s="1324">
        <v>20959.93538901849</v>
      </c>
      <c r="O335" s="1324">
        <v>-5514.1724619754177</v>
      </c>
      <c r="P335" s="1324">
        <v>21387.929</v>
      </c>
      <c r="Q335" s="1324">
        <v>-10.824999999999999</v>
      </c>
      <c r="R335" s="1324">
        <v>320.12982683990288</v>
      </c>
      <c r="S335" s="1324">
        <v>34425.54584516256</v>
      </c>
      <c r="T335" s="1401"/>
      <c r="V335" s="1501"/>
      <c r="W335" s="18"/>
      <c r="X335" s="18"/>
      <c r="Y335" s="400"/>
    </row>
    <row r="336" spans="13:25">
      <c r="M336" s="1400">
        <v>45988</v>
      </c>
      <c r="N336" s="1324">
        <v>20970.499468588539</v>
      </c>
      <c r="O336" s="1324">
        <v>-5630.6383655276759</v>
      </c>
      <c r="P336" s="1324">
        <v>17438.975999999999</v>
      </c>
      <c r="Q336" s="1324">
        <v>-10.662000000000001</v>
      </c>
      <c r="R336" s="1324">
        <v>320.34034368792135</v>
      </c>
      <c r="S336" s="1324">
        <v>34377.269498074456</v>
      </c>
      <c r="T336" s="1401"/>
      <c r="V336" s="1501"/>
      <c r="W336" s="18"/>
      <c r="X336" s="18"/>
      <c r="Y336" s="400"/>
    </row>
    <row r="337" spans="13:25">
      <c r="M337" s="1400">
        <v>45989</v>
      </c>
      <c r="N337" s="1324">
        <v>20939.871908198089</v>
      </c>
      <c r="O337" s="1324">
        <v>-5722.4043553813926</v>
      </c>
      <c r="P337" s="1324">
        <v>19154.080000000002</v>
      </c>
      <c r="Q337" s="1324">
        <v>-10.536</v>
      </c>
      <c r="R337" s="1324">
        <v>311.90486561909267</v>
      </c>
      <c r="S337" s="1324">
        <v>34076.697039507926</v>
      </c>
      <c r="T337" s="1401"/>
      <c r="V337" s="1501"/>
      <c r="W337" s="18"/>
      <c r="X337" s="18"/>
      <c r="Y337" s="400"/>
    </row>
    <row r="338" spans="13:25">
      <c r="M338" s="1400">
        <v>45990</v>
      </c>
      <c r="N338" s="1324">
        <v>21129.106964310202</v>
      </c>
      <c r="O338" s="1324">
        <v>-7893.574055887344</v>
      </c>
      <c r="P338" s="1324">
        <v>16843.344000000001</v>
      </c>
      <c r="Q338" s="1324">
        <v>-10.143000000000001</v>
      </c>
      <c r="R338" s="1324">
        <v>319.34176200061586</v>
      </c>
      <c r="S338" s="1324">
        <v>29485.7593763066</v>
      </c>
      <c r="T338" s="1401"/>
      <c r="V338" s="1501"/>
      <c r="W338" s="18"/>
      <c r="X338" s="18"/>
      <c r="Y338" s="400"/>
    </row>
    <row r="339" spans="13:25">
      <c r="M339" s="1400">
        <v>45991</v>
      </c>
      <c r="N339" s="1324">
        <v>21628.087207059478</v>
      </c>
      <c r="O339" s="1324">
        <v>-7930.0814010659169</v>
      </c>
      <c r="P339" s="1324">
        <v>16777.113000000001</v>
      </c>
      <c r="Q339" s="1324">
        <v>-10.18</v>
      </c>
      <c r="R339" s="1324">
        <v>314.12809485261062</v>
      </c>
      <c r="S339" s="1324">
        <v>29883.625050865703</v>
      </c>
      <c r="T339" s="1401"/>
      <c r="V339" s="1501"/>
      <c r="W339" s="18"/>
      <c r="X339" s="18"/>
      <c r="Y339" s="400"/>
    </row>
    <row r="340" spans="13:25">
      <c r="M340" s="1400">
        <v>45992</v>
      </c>
      <c r="N340" s="1324">
        <v>20915.266047006418</v>
      </c>
      <c r="O340" s="1324">
        <v>-9102.8945228914799</v>
      </c>
      <c r="P340" s="1324">
        <v>18739.538</v>
      </c>
      <c r="Q340" s="1324">
        <v>-10.11</v>
      </c>
      <c r="R340" s="1324">
        <v>322.66678804441477</v>
      </c>
      <c r="S340" s="1324">
        <v>32249.981204786476</v>
      </c>
      <c r="T340" s="1401"/>
      <c r="V340" s="1501"/>
      <c r="W340" s="18"/>
      <c r="X340" s="18"/>
      <c r="Y340" s="400"/>
    </row>
    <row r="341" spans="13:25">
      <c r="M341" s="1400">
        <v>45993</v>
      </c>
      <c r="N341" s="1324">
        <v>21381.589425460639</v>
      </c>
      <c r="O341" s="1324">
        <v>-9637.57220309275</v>
      </c>
      <c r="P341" s="1324">
        <v>17735.326000000001</v>
      </c>
      <c r="Q341" s="1324">
        <v>-9.9039999999999999</v>
      </c>
      <c r="R341" s="1324">
        <v>353.08745911641199</v>
      </c>
      <c r="S341" s="1324">
        <v>32412.85593670603</v>
      </c>
      <c r="T341" s="1401"/>
      <c r="V341" s="1501"/>
      <c r="W341" s="18"/>
      <c r="X341" s="18"/>
      <c r="Y341" s="400"/>
    </row>
    <row r="342" spans="13:25">
      <c r="M342" s="1400">
        <v>45994</v>
      </c>
      <c r="N342" s="1324">
        <v>20894.716120050187</v>
      </c>
      <c r="O342" s="1324">
        <v>-10698.281781770109</v>
      </c>
      <c r="P342" s="1324">
        <v>18177.212</v>
      </c>
      <c r="Q342" s="1324">
        <v>-9.6170000000000009</v>
      </c>
      <c r="R342" s="1324">
        <v>350.63683759271538</v>
      </c>
      <c r="S342" s="1324">
        <v>32035.323554668266</v>
      </c>
      <c r="T342" s="1401"/>
      <c r="V342" s="1501"/>
      <c r="W342" s="18"/>
      <c r="X342" s="18"/>
      <c r="Y342" s="400"/>
    </row>
    <row r="343" spans="13:25">
      <c r="M343" s="1400">
        <v>45995</v>
      </c>
      <c r="N343" s="1324">
        <v>21034.998781552138</v>
      </c>
      <c r="O343" s="1324">
        <v>-11877.393370599808</v>
      </c>
      <c r="P343" s="1324">
        <v>21237.749</v>
      </c>
      <c r="Q343" s="1324">
        <v>-8.8369999999999997</v>
      </c>
      <c r="R343" s="1324">
        <v>353.90479645846199</v>
      </c>
      <c r="S343" s="1324">
        <v>30525.34777074878</v>
      </c>
      <c r="T343" s="1401"/>
      <c r="V343" s="1501"/>
      <c r="W343" s="18"/>
      <c r="X343" s="18"/>
      <c r="Y343" s="400"/>
    </row>
    <row r="344" spans="13:25">
      <c r="M344" s="1400">
        <v>45996</v>
      </c>
      <c r="N344" s="1324">
        <v>21235.477520524837</v>
      </c>
      <c r="O344" s="1324">
        <v>-11752.508411208664</v>
      </c>
      <c r="P344" s="1324">
        <v>21130.402999999998</v>
      </c>
      <c r="Q344" s="1324">
        <v>-10.021000000000001</v>
      </c>
      <c r="R344" s="1324">
        <v>357.51352112543066</v>
      </c>
      <c r="S344" s="1324">
        <v>28844.51493081349</v>
      </c>
      <c r="T344" s="1401"/>
      <c r="V344" s="1501"/>
      <c r="W344" s="18"/>
      <c r="X344" s="18"/>
      <c r="Y344" s="400"/>
    </row>
    <row r="345" spans="13:25">
      <c r="M345" s="1400">
        <v>45997</v>
      </c>
      <c r="N345" s="1324">
        <v>21396.204358623643</v>
      </c>
      <c r="O345" s="1324">
        <v>-11895.597010191212</v>
      </c>
      <c r="P345" s="1324">
        <v>16216.633</v>
      </c>
      <c r="Q345" s="1324">
        <v>-8.9879999999999995</v>
      </c>
      <c r="R345" s="1324">
        <v>364.09514003755555</v>
      </c>
      <c r="S345" s="1324">
        <v>25777.281711111515</v>
      </c>
      <c r="T345" s="1401"/>
      <c r="V345" s="1501"/>
      <c r="W345" s="18"/>
      <c r="X345" s="18"/>
      <c r="Y345" s="400"/>
    </row>
    <row r="346" spans="13:25">
      <c r="M346" s="1400">
        <v>45998</v>
      </c>
      <c r="N346" s="1324">
        <v>21810.804005955037</v>
      </c>
      <c r="O346" s="1324">
        <v>-11827.248106637437</v>
      </c>
      <c r="P346" s="1324">
        <v>16918.484</v>
      </c>
      <c r="Q346" s="1324">
        <v>-8.9380000000000006</v>
      </c>
      <c r="R346" s="1324">
        <v>374.94124457362557</v>
      </c>
      <c r="S346" s="1324">
        <v>25156.264247640822</v>
      </c>
      <c r="T346" s="1401"/>
      <c r="V346" s="1501"/>
      <c r="W346" s="18"/>
      <c r="X346" s="18"/>
      <c r="Y346" s="400"/>
    </row>
    <row r="347" spans="13:25">
      <c r="M347" s="1400">
        <v>45999</v>
      </c>
      <c r="N347" s="1324">
        <v>21404.861150491164</v>
      </c>
      <c r="O347" s="1324">
        <v>-12344.783472117662</v>
      </c>
      <c r="P347" s="1324">
        <v>17368.322</v>
      </c>
      <c r="Q347" s="1324">
        <v>-9.0250000000000004</v>
      </c>
      <c r="R347" s="1324">
        <v>369.48639614949172</v>
      </c>
      <c r="S347" s="1324">
        <v>26277.400846984594</v>
      </c>
      <c r="T347" s="1401"/>
      <c r="V347" s="1501"/>
      <c r="W347" s="18"/>
      <c r="X347" s="18"/>
      <c r="Y347" s="400"/>
    </row>
    <row r="348" spans="13:25">
      <c r="M348" s="1400">
        <v>46000</v>
      </c>
      <c r="N348" s="1324">
        <v>21009.753808570222</v>
      </c>
      <c r="O348" s="1324">
        <v>-9697.3976700872936</v>
      </c>
      <c r="P348" s="1324">
        <v>11455.941000000001</v>
      </c>
      <c r="Q348" s="1324">
        <v>-9.6910000000000007</v>
      </c>
      <c r="R348" s="1324">
        <v>350.79674537484493</v>
      </c>
      <c r="S348" s="1324">
        <v>24789.892747093316</v>
      </c>
      <c r="T348" s="1401"/>
      <c r="V348" s="1501"/>
      <c r="W348" s="18"/>
      <c r="X348" s="18"/>
      <c r="Y348" s="400"/>
    </row>
    <row r="349" spans="13:25">
      <c r="M349" s="1400">
        <v>46001</v>
      </c>
      <c r="N349" s="1324">
        <v>21240.541205256905</v>
      </c>
      <c r="O349" s="1324">
        <v>-9888.4421574016633</v>
      </c>
      <c r="P349" s="1324">
        <v>12568.371999999999</v>
      </c>
      <c r="Q349" s="1324">
        <v>-18.177</v>
      </c>
      <c r="R349" s="1324">
        <v>358.2935003015686</v>
      </c>
      <c r="S349" s="1324">
        <v>26403.125211008082</v>
      </c>
      <c r="T349" s="1401"/>
      <c r="V349" s="1501"/>
      <c r="W349" s="18"/>
      <c r="X349" s="18"/>
      <c r="Y349" s="400"/>
    </row>
    <row r="350" spans="13:25">
      <c r="M350" s="1400">
        <v>46002</v>
      </c>
      <c r="N350" s="1324">
        <v>20957.843649201743</v>
      </c>
      <c r="O350" s="1324">
        <v>-9780.9882944506917</v>
      </c>
      <c r="P350" s="1324">
        <v>14621.887000000001</v>
      </c>
      <c r="Q350" s="1324">
        <v>-12.087</v>
      </c>
      <c r="R350" s="1324">
        <v>355.35583211856266</v>
      </c>
      <c r="S350" s="1324">
        <v>27829.25800228833</v>
      </c>
      <c r="T350" s="1401"/>
      <c r="V350" s="1501"/>
      <c r="W350" s="18"/>
      <c r="X350" s="18"/>
      <c r="Y350" s="400"/>
    </row>
    <row r="351" spans="13:25">
      <c r="M351" s="1400">
        <v>46003</v>
      </c>
      <c r="N351" s="1324">
        <v>20991.264856193444</v>
      </c>
      <c r="O351" s="1324">
        <v>-8632.6431218644339</v>
      </c>
      <c r="P351" s="1324">
        <v>17505.673999999999</v>
      </c>
      <c r="Q351" s="1324">
        <v>-17.273</v>
      </c>
      <c r="R351" s="1324">
        <v>343.97651624173369</v>
      </c>
      <c r="S351" s="1324">
        <v>30515.361085870689</v>
      </c>
      <c r="T351" s="1401"/>
      <c r="V351" s="1501"/>
      <c r="W351" s="18"/>
      <c r="X351" s="18"/>
      <c r="Y351" s="400"/>
    </row>
    <row r="352" spans="13:25">
      <c r="M352" s="1400">
        <v>46004</v>
      </c>
      <c r="N352" s="1324">
        <v>21003.234042807824</v>
      </c>
      <c r="O352" s="1324">
        <v>-9369.2750457244019</v>
      </c>
      <c r="P352" s="1324">
        <v>17307.898000000001</v>
      </c>
      <c r="Q352" s="1324">
        <v>-13.010999999999999</v>
      </c>
      <c r="R352" s="1324">
        <v>341.76385603787861</v>
      </c>
      <c r="S352" s="1324">
        <v>29171.667053297708</v>
      </c>
      <c r="T352" s="1401"/>
      <c r="V352" s="1501"/>
      <c r="W352" s="18"/>
      <c r="X352" s="18"/>
      <c r="Y352" s="400"/>
    </row>
    <row r="353" spans="13:25">
      <c r="M353" s="1400">
        <v>46005</v>
      </c>
      <c r="N353" s="1324">
        <v>21062.992826597085</v>
      </c>
      <c r="O353" s="1324">
        <v>-9357.2942233913727</v>
      </c>
      <c r="P353" s="1324">
        <v>17612.996999999999</v>
      </c>
      <c r="Q353" s="1324">
        <v>-11.494999999999999</v>
      </c>
      <c r="R353" s="1324">
        <v>334.07066946458536</v>
      </c>
      <c r="S353" s="1324">
        <v>29262.365323065693</v>
      </c>
      <c r="T353" s="1401"/>
      <c r="V353" s="1501"/>
      <c r="W353" s="18"/>
      <c r="X353" s="18"/>
      <c r="Y353" s="400"/>
    </row>
    <row r="354" spans="13:25">
      <c r="M354" s="1400">
        <v>46006</v>
      </c>
      <c r="N354" s="1324">
        <v>21199.465818701647</v>
      </c>
      <c r="O354" s="1324">
        <v>-9410.2707766929288</v>
      </c>
      <c r="P354" s="1324">
        <v>20511.831999999999</v>
      </c>
      <c r="Q354" s="1324">
        <v>-10.779</v>
      </c>
      <c r="R354" s="1324">
        <v>338.791239893213</v>
      </c>
      <c r="S354" s="1324">
        <v>34826.935810305193</v>
      </c>
      <c r="T354" s="1401"/>
      <c r="V354" s="1501"/>
      <c r="W354" s="18"/>
      <c r="X354" s="18"/>
      <c r="Y354" s="400"/>
    </row>
    <row r="355" spans="13:25">
      <c r="M355" s="1400">
        <v>46007</v>
      </c>
      <c r="N355" s="1324">
        <v>24053.453343175057</v>
      </c>
      <c r="O355" s="1324">
        <v>-12016.573715784438</v>
      </c>
      <c r="P355" s="1324">
        <v>24898.438999999998</v>
      </c>
      <c r="Q355" s="1324">
        <v>-10.333</v>
      </c>
      <c r="R355" s="1324">
        <v>351.10886682552911</v>
      </c>
      <c r="S355" s="1324">
        <v>36526.84421124147</v>
      </c>
      <c r="T355" s="1401"/>
      <c r="V355" s="1501"/>
      <c r="W355" s="18"/>
      <c r="X355" s="18"/>
      <c r="Y355" s="400"/>
    </row>
    <row r="356" spans="13:25">
      <c r="M356" s="1400">
        <v>46008</v>
      </c>
      <c r="N356" s="1324">
        <v>25073.560189557153</v>
      </c>
      <c r="O356" s="1324">
        <v>-15590.057076186979</v>
      </c>
      <c r="P356" s="1324">
        <v>27042.690999999999</v>
      </c>
      <c r="Q356" s="1324">
        <v>-10.068</v>
      </c>
      <c r="R356" s="1324">
        <v>338.77418306311927</v>
      </c>
      <c r="S356" s="1324">
        <v>35323.475375840797</v>
      </c>
      <c r="T356" s="1401"/>
      <c r="V356" s="1501"/>
      <c r="W356" s="18"/>
      <c r="X356" s="18"/>
      <c r="Y356" s="400"/>
    </row>
    <row r="357" spans="13:25">
      <c r="M357" s="1400">
        <v>46009</v>
      </c>
      <c r="N357" s="1324">
        <v>24106.527346187315</v>
      </c>
      <c r="O357" s="1324">
        <v>-18497.512446745895</v>
      </c>
      <c r="P357" s="1324">
        <v>26748.373</v>
      </c>
      <c r="Q357" s="1324">
        <v>-9.8130000000000006</v>
      </c>
      <c r="R357" s="1324">
        <v>344.10101256138586</v>
      </c>
      <c r="S357" s="1324">
        <v>33681.970278203582</v>
      </c>
      <c r="T357" s="1401"/>
      <c r="V357" s="1501"/>
      <c r="W357" s="18"/>
      <c r="X357" s="18"/>
      <c r="Y357" s="400"/>
    </row>
    <row r="358" spans="13:25">
      <c r="M358" s="1400">
        <v>46010</v>
      </c>
      <c r="N358" s="1324">
        <v>24752.636366473518</v>
      </c>
      <c r="O358" s="1324">
        <v>-18581.660015276972</v>
      </c>
      <c r="P358" s="1324">
        <v>26330.978999999999</v>
      </c>
      <c r="Q358" s="1324">
        <v>-28.812000000000001</v>
      </c>
      <c r="R358" s="1324">
        <v>341.84608108295038</v>
      </c>
      <c r="S358" s="1324">
        <v>31794.463546561539</v>
      </c>
      <c r="T358" s="1401"/>
      <c r="V358" s="1501"/>
      <c r="W358" s="18"/>
      <c r="X358" s="18"/>
      <c r="Y358" s="400"/>
    </row>
    <row r="359" spans="13:25">
      <c r="M359" s="1400">
        <v>46011</v>
      </c>
      <c r="N359" s="1324">
        <v>22220.52064158025</v>
      </c>
      <c r="O359" s="1324">
        <v>-16427.071928974507</v>
      </c>
      <c r="P359" s="1324">
        <v>24056.431</v>
      </c>
      <c r="Q359" s="1324">
        <v>-9.2799999999999994</v>
      </c>
      <c r="R359" s="1324">
        <v>349.94807537751393</v>
      </c>
      <c r="S359" s="1324">
        <v>29474.165476935395</v>
      </c>
      <c r="T359" s="1401"/>
      <c r="V359" s="1501"/>
      <c r="W359" s="18"/>
      <c r="X359" s="18"/>
      <c r="Y359" s="400"/>
    </row>
    <row r="360" spans="13:25">
      <c r="M360" s="1400">
        <v>46012</v>
      </c>
      <c r="N360" s="1324">
        <v>22226.378167103307</v>
      </c>
      <c r="O360" s="1324">
        <v>-16774.703629480959</v>
      </c>
      <c r="P360" s="1324">
        <v>24262.918000000001</v>
      </c>
      <c r="Q360" s="1324">
        <v>-9.2379999999999995</v>
      </c>
      <c r="R360" s="1324">
        <v>357.10248860023501</v>
      </c>
      <c r="S360" s="1324">
        <v>28562.884679516912</v>
      </c>
      <c r="T360" s="1401"/>
      <c r="V360" s="1501"/>
      <c r="W360" s="18"/>
      <c r="X360" s="18"/>
      <c r="Y360" s="400"/>
    </row>
    <row r="361" spans="13:25">
      <c r="M361" s="1400">
        <v>46013</v>
      </c>
      <c r="N361" s="1324">
        <v>22161.080389954233</v>
      </c>
      <c r="O361" s="1324">
        <v>-16780.102370600816</v>
      </c>
      <c r="P361" s="1324">
        <v>24212.7</v>
      </c>
      <c r="Q361" s="1324">
        <v>-9.4960000000000004</v>
      </c>
      <c r="R361" s="1324">
        <v>353.46437798141994</v>
      </c>
      <c r="S361" s="1324">
        <v>30301.557757399016</v>
      </c>
      <c r="T361" s="1401"/>
      <c r="V361" s="1501"/>
      <c r="W361" s="18"/>
      <c r="X361" s="18"/>
      <c r="Y361" s="400"/>
    </row>
    <row r="362" spans="13:25">
      <c r="M362" s="1400">
        <v>46014</v>
      </c>
      <c r="N362" s="1324">
        <v>22336.874179950268</v>
      </c>
      <c r="O362" s="1324">
        <v>-19364.258142179715</v>
      </c>
      <c r="P362" s="1324">
        <v>25362.558000000001</v>
      </c>
      <c r="Q362" s="1324">
        <v>-9.5939999999999994</v>
      </c>
      <c r="R362" s="1324">
        <v>353.94085682208424</v>
      </c>
      <c r="S362" s="1324">
        <v>29635.836022357857</v>
      </c>
      <c r="T362" s="1401"/>
      <c r="V362" s="1501"/>
      <c r="W362" s="18"/>
      <c r="X362" s="18"/>
      <c r="Y362" s="400"/>
    </row>
    <row r="363" spans="13:25">
      <c r="M363" s="1400">
        <v>46015</v>
      </c>
      <c r="N363" s="1324">
        <v>22722.42021960971</v>
      </c>
      <c r="O363" s="1324">
        <v>-19131.901182796144</v>
      </c>
      <c r="P363" s="1324">
        <v>23381.757000000001</v>
      </c>
      <c r="Q363" s="1324">
        <v>-10.269</v>
      </c>
      <c r="R363" s="1324">
        <v>336.59739782255929</v>
      </c>
      <c r="S363" s="1324">
        <v>29158.846485816037</v>
      </c>
      <c r="T363" s="1401"/>
      <c r="V363" s="1501"/>
      <c r="W363" s="18"/>
      <c r="X363" s="18"/>
      <c r="Y363" s="400"/>
    </row>
    <row r="364" spans="13:25">
      <c r="M364" s="1400">
        <v>46016</v>
      </c>
      <c r="N364" s="1324">
        <v>22351.737897313171</v>
      </c>
      <c r="O364" s="1324">
        <v>-18712.77147213533</v>
      </c>
      <c r="P364" s="1324">
        <v>25568.019</v>
      </c>
      <c r="Q364" s="1324">
        <v>-10.131</v>
      </c>
      <c r="R364" s="1324">
        <v>329.87172285627247</v>
      </c>
      <c r="S364" s="1324">
        <v>30670.503078342037</v>
      </c>
      <c r="T364" s="1401"/>
      <c r="V364" s="1501"/>
      <c r="W364" s="18"/>
      <c r="X364" s="18"/>
      <c r="Y364" s="400"/>
    </row>
    <row r="365" spans="13:25">
      <c r="M365" s="1400">
        <v>46017</v>
      </c>
      <c r="N365" s="1324">
        <v>22296.281727516536</v>
      </c>
      <c r="O365" s="1324">
        <v>-18806.240781780205</v>
      </c>
      <c r="P365" s="1324">
        <v>26569.405999999999</v>
      </c>
      <c r="Q365" s="1324">
        <v>-9.8209999999999997</v>
      </c>
      <c r="R365" s="1324">
        <v>327.61289797096777</v>
      </c>
      <c r="S365" s="1324">
        <v>30875.769958303252</v>
      </c>
      <c r="T365" s="1401"/>
      <c r="V365" s="1501"/>
      <c r="W365" s="18"/>
      <c r="X365" s="18"/>
      <c r="Y365" s="400"/>
    </row>
    <row r="366" spans="13:25">
      <c r="M366" s="1400">
        <v>46018</v>
      </c>
      <c r="N366" s="1324">
        <v>23103.656720260118</v>
      </c>
      <c r="O366" s="1324">
        <v>-18688.829111725219</v>
      </c>
      <c r="P366" s="1324">
        <v>27208.934000000001</v>
      </c>
      <c r="Q366" s="1324">
        <v>-9.6509999999999998</v>
      </c>
      <c r="R366" s="1324">
        <v>336.39846327157375</v>
      </c>
      <c r="S366" s="1324">
        <v>29970.180259444671</v>
      </c>
      <c r="T366" s="1401"/>
      <c r="V366" s="1501"/>
      <c r="W366" s="18"/>
      <c r="X366" s="18"/>
      <c r="Y366" s="400"/>
    </row>
    <row r="367" spans="13:25">
      <c r="M367" s="1400">
        <v>46019</v>
      </c>
      <c r="N367" s="1324">
        <v>23026.954070213189</v>
      </c>
      <c r="O367" s="1324">
        <v>-18600.832050813195</v>
      </c>
      <c r="P367" s="1324">
        <v>26416.275000000001</v>
      </c>
      <c r="Q367" s="1324">
        <v>-9.7309999999999999</v>
      </c>
      <c r="R367" s="1324">
        <v>338.22780829913575</v>
      </c>
      <c r="S367" s="1324">
        <v>30436.815928875927</v>
      </c>
      <c r="T367" s="1401"/>
      <c r="V367" s="1501"/>
      <c r="W367" s="18"/>
      <c r="X367" s="18"/>
      <c r="Y367" s="400"/>
    </row>
    <row r="368" spans="13:25">
      <c r="M368" s="1400">
        <v>46020</v>
      </c>
      <c r="N368" s="1324">
        <v>22221.846963785094</v>
      </c>
      <c r="O368" s="1324">
        <v>-18880.186238630486</v>
      </c>
      <c r="P368" s="1324">
        <v>27683.32</v>
      </c>
      <c r="Q368" s="1324">
        <v>-9.8960000000000008</v>
      </c>
      <c r="R368" s="1324">
        <v>331.76169379079829</v>
      </c>
      <c r="S368" s="1324">
        <v>31758.964782797648</v>
      </c>
      <c r="T368" s="1401"/>
      <c r="V368" s="1501"/>
      <c r="W368" s="18"/>
      <c r="X368" s="18"/>
      <c r="Y368" s="400"/>
    </row>
    <row r="369" spans="13:25">
      <c r="M369" s="1400">
        <v>46021</v>
      </c>
      <c r="N369" s="1324">
        <v>22212.264462107818</v>
      </c>
      <c r="O369" s="1324">
        <v>-14116.516192946972</v>
      </c>
      <c r="P369" s="1324">
        <v>25021.631000000001</v>
      </c>
      <c r="Q369" s="1324">
        <v>-10.17</v>
      </c>
      <c r="R369" s="1324">
        <v>325.86114298029997</v>
      </c>
      <c r="S369" s="1324">
        <v>32285.182456839004</v>
      </c>
      <c r="T369" s="1401"/>
      <c r="V369" s="1501"/>
      <c r="W369" s="18"/>
      <c r="X369" s="18"/>
      <c r="Y369" s="400"/>
    </row>
    <row r="370" spans="13:25">
      <c r="M370" s="1400">
        <v>46022</v>
      </c>
      <c r="N370" s="1324">
        <v>23130.711174347081</v>
      </c>
      <c r="O370" s="1324">
        <v>-17165.860339538391</v>
      </c>
      <c r="P370" s="1324">
        <v>24389.905999999999</v>
      </c>
      <c r="Q370" s="1324">
        <v>-10.096</v>
      </c>
      <c r="R370" s="1324">
        <v>347.61638816365632</v>
      </c>
      <c r="S370" s="1324">
        <v>31908.986891911023</v>
      </c>
      <c r="T370" s="1401"/>
      <c r="V370" s="1501"/>
      <c r="W370" s="18"/>
      <c r="X370" s="18"/>
      <c r="Y370" s="400"/>
    </row>
    <row r="371" spans="13:25">
      <c r="M371" s="1400"/>
      <c r="N371" s="1324">
        <f>SUM(N6:N370)</f>
        <v>8475993.3330326285</v>
      </c>
      <c r="O371" s="1324">
        <f t="shared" ref="O371:S371" si="8">SUM(O6:O370)</f>
        <v>-1296178.309592166</v>
      </c>
      <c r="P371" s="1324">
        <f t="shared" si="8"/>
        <v>2453820.6010000003</v>
      </c>
      <c r="Q371" s="1324">
        <f t="shared" si="8"/>
        <v>-2587051.8409999995</v>
      </c>
      <c r="R371" s="1324">
        <f t="shared" si="8"/>
        <v>116497.76699999999</v>
      </c>
      <c r="S371" s="1324">
        <f t="shared" si="8"/>
        <v>7207589.588227517</v>
      </c>
      <c r="T371" s="1401"/>
      <c r="V371" s="1501"/>
      <c r="W371" s="18"/>
      <c r="X371" s="18"/>
      <c r="Y371" s="400"/>
    </row>
    <row r="372" spans="13:25">
      <c r="M372" s="1400"/>
      <c r="N372" s="1324"/>
      <c r="O372" s="1324"/>
      <c r="P372" s="1324"/>
      <c r="Q372" s="1324"/>
      <c r="R372" s="1324"/>
      <c r="S372" s="1324"/>
      <c r="T372" s="1401"/>
      <c r="V372" s="1501"/>
      <c r="X372" s="18"/>
      <c r="Y372" s="400"/>
    </row>
    <row r="373" spans="13:25">
      <c r="M373" s="1400"/>
      <c r="N373" s="1324"/>
      <c r="O373" s="1324"/>
      <c r="P373" s="1324"/>
      <c r="Q373" s="1324"/>
      <c r="R373" s="1324"/>
      <c r="S373" s="1324"/>
      <c r="T373" s="1401"/>
      <c r="V373" s="1501"/>
      <c r="X373" s="18"/>
      <c r="Y373" s="400"/>
    </row>
    <row r="374" spans="13:25">
      <c r="M374" s="1400"/>
      <c r="N374" s="1412"/>
      <c r="O374" s="1412"/>
      <c r="P374" s="1412"/>
      <c r="Q374" s="1412"/>
      <c r="R374" s="1412"/>
      <c r="S374" s="1412"/>
      <c r="T374" s="1401"/>
      <c r="V374" s="1501"/>
      <c r="Y374" s="400"/>
    </row>
    <row r="375" spans="13:25">
      <c r="M375" s="1400"/>
      <c r="N375" s="1324"/>
      <c r="O375" s="1324"/>
      <c r="P375" s="1324"/>
      <c r="Q375" s="1324"/>
      <c r="R375" s="1324"/>
      <c r="S375" s="1324"/>
      <c r="T375" s="1401"/>
      <c r="V375" s="1501"/>
    </row>
    <row r="376" spans="13:25">
      <c r="N376" s="1324"/>
      <c r="O376" s="1324"/>
      <c r="P376" s="1324"/>
      <c r="Q376" s="1324"/>
      <c r="R376" s="1324"/>
      <c r="S376" s="1324"/>
      <c r="T376" s="1401"/>
      <c r="V376" s="1501"/>
    </row>
    <row r="377" spans="13:25">
      <c r="N377" s="1324"/>
      <c r="O377" s="1324"/>
      <c r="P377" s="1324"/>
      <c r="Q377" s="1324"/>
      <c r="R377" s="1324"/>
      <c r="S377" s="1324"/>
      <c r="T377" s="1401"/>
      <c r="V377" s="1501"/>
    </row>
    <row r="378" spans="13:25">
      <c r="N378" s="1324"/>
      <c r="O378" s="1324"/>
      <c r="R378" s="1324"/>
      <c r="S378" s="1324"/>
      <c r="T378" s="1401"/>
    </row>
    <row r="379" spans="13:25">
      <c r="O379" s="1324"/>
      <c r="R379" s="1324"/>
      <c r="S379" s="1324"/>
      <c r="T379" s="1401"/>
    </row>
    <row r="380" spans="13:25">
      <c r="M380" s="1400"/>
      <c r="N380" s="1324"/>
      <c r="O380" s="1324"/>
      <c r="P380" s="1324"/>
      <c r="Q380" s="1324"/>
      <c r="R380" s="1324"/>
      <c r="S380" s="1324"/>
      <c r="T380" s="1403"/>
    </row>
    <row r="381" spans="13:25">
      <c r="R381" s="1403"/>
    </row>
    <row r="382" spans="13:25">
      <c r="N382" s="1402"/>
      <c r="O382" s="1402"/>
      <c r="P382" s="1402"/>
      <c r="Q382" s="1402"/>
      <c r="R382" s="1402"/>
      <c r="S382" s="1402"/>
    </row>
    <row r="384" spans="13:25">
      <c r="R384" s="1402"/>
      <c r="S384" s="1402"/>
    </row>
  </sheetData>
  <mergeCells count="22">
    <mergeCell ref="A3:K3"/>
    <mergeCell ref="A31:A39"/>
    <mergeCell ref="B31:B33"/>
    <mergeCell ref="B34:B36"/>
    <mergeCell ref="B37:B39"/>
    <mergeCell ref="A6:A14"/>
    <mergeCell ref="B6:B8"/>
    <mergeCell ref="B9:B11"/>
    <mergeCell ref="B12:B14"/>
    <mergeCell ref="A15:A30"/>
    <mergeCell ref="B15:B19"/>
    <mergeCell ref="B20:B24"/>
    <mergeCell ref="B25:B29"/>
    <mergeCell ref="B30:C30"/>
    <mergeCell ref="A53:K56"/>
    <mergeCell ref="A40:A50"/>
    <mergeCell ref="B40:B42"/>
    <mergeCell ref="B43:B45"/>
    <mergeCell ref="B46:C46"/>
    <mergeCell ref="B47:C47"/>
    <mergeCell ref="B48:B50"/>
    <mergeCell ref="A51:C51"/>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ignoredErrors>
    <ignoredError sqref="E42 D33:E3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9"/>
  <dimension ref="A1:V48"/>
  <sheetViews>
    <sheetView showGridLines="0" zoomScaleNormal="100" zoomScaleSheetLayoutView="100" workbookViewId="0">
      <selection sqref="A1:K1"/>
    </sheetView>
  </sheetViews>
  <sheetFormatPr defaultColWidth="9.140625" defaultRowHeight="11.25"/>
  <cols>
    <col min="1" max="12" width="9.140625" style="16"/>
    <col min="13" max="14" width="9.140625" style="15"/>
    <col min="15" max="15" width="13.7109375" style="15" customWidth="1"/>
    <col min="16" max="22" width="9.140625" style="15"/>
    <col min="23" max="16384" width="9.140625" style="16"/>
  </cols>
  <sheetData>
    <row r="1" spans="1:15" ht="18">
      <c r="A1" s="1541" t="s">
        <v>367</v>
      </c>
      <c r="B1" s="1541"/>
      <c r="C1" s="1541"/>
      <c r="D1" s="1541"/>
      <c r="E1" s="1541"/>
      <c r="F1" s="1541"/>
      <c r="G1" s="1541"/>
      <c r="H1" s="1541"/>
      <c r="I1" s="1541"/>
      <c r="J1" s="1541"/>
      <c r="K1" s="1541"/>
      <c r="L1" s="535"/>
      <c r="M1" s="535"/>
      <c r="N1" s="535"/>
      <c r="O1" s="535"/>
    </row>
    <row r="2" spans="1:15" ht="4.5" customHeight="1">
      <c r="A2" s="538"/>
      <c r="B2" s="538"/>
      <c r="C2" s="538"/>
      <c r="D2" s="538"/>
      <c r="E2" s="538"/>
      <c r="F2" s="538"/>
      <c r="G2" s="538"/>
      <c r="H2" s="538"/>
      <c r="I2" s="538"/>
      <c r="J2" s="538"/>
      <c r="K2" s="538"/>
      <c r="L2" s="535"/>
      <c r="M2" s="535"/>
      <c r="N2" s="535"/>
      <c r="O2" s="535"/>
    </row>
    <row r="3" spans="1:15" ht="14.25">
      <c r="A3" s="1547" t="s">
        <v>525</v>
      </c>
      <c r="B3" s="1547"/>
      <c r="C3" s="1547"/>
      <c r="D3" s="1547"/>
      <c r="E3" s="1547"/>
      <c r="F3" s="1547"/>
      <c r="G3" s="1547"/>
      <c r="H3" s="1547"/>
      <c r="I3" s="1547"/>
      <c r="J3" s="1547"/>
      <c r="K3" s="1547"/>
      <c r="L3" s="1547"/>
      <c r="M3" s="1547"/>
      <c r="N3" s="1547"/>
      <c r="O3" s="1547"/>
    </row>
    <row r="5" spans="1:15">
      <c r="A5" s="1548"/>
      <c r="B5" s="1548"/>
      <c r="C5" s="1548"/>
      <c r="D5" s="1548"/>
      <c r="E5" s="1548"/>
      <c r="F5" s="1548"/>
      <c r="G5" s="1548"/>
      <c r="H5" s="1548"/>
      <c r="I5" s="1548"/>
      <c r="J5" s="1548"/>
      <c r="K5" s="1548"/>
      <c r="L5" s="1548"/>
      <c r="M5" s="1548"/>
      <c r="N5" s="1548"/>
      <c r="O5" s="1548"/>
    </row>
    <row r="6" spans="1:15">
      <c r="A6" s="379"/>
      <c r="B6" s="379"/>
      <c r="C6" s="379"/>
      <c r="D6" s="379"/>
      <c r="E6" s="379"/>
      <c r="F6" s="379"/>
      <c r="G6" s="379"/>
      <c r="H6" s="379"/>
      <c r="I6" s="379"/>
      <c r="J6" s="379"/>
      <c r="K6" s="379"/>
      <c r="L6" s="379"/>
      <c r="M6" s="380"/>
      <c r="N6" s="380"/>
      <c r="O6" s="380"/>
    </row>
    <row r="7" spans="1:15">
      <c r="A7" s="379"/>
      <c r="B7" s="379"/>
      <c r="C7" s="379"/>
      <c r="D7" s="379"/>
      <c r="E7" s="379"/>
      <c r="F7" s="379"/>
      <c r="G7" s="379"/>
      <c r="H7" s="379"/>
      <c r="I7" s="379"/>
      <c r="J7" s="379"/>
      <c r="K7" s="379"/>
      <c r="L7" s="379"/>
      <c r="M7" s="380"/>
      <c r="N7" s="380"/>
      <c r="O7" s="380"/>
    </row>
    <row r="8" spans="1:15">
      <c r="A8" s="379"/>
      <c r="B8" s="379"/>
      <c r="C8" s="379"/>
      <c r="D8" s="379"/>
      <c r="E8" s="379"/>
      <c r="F8" s="379"/>
      <c r="G8" s="379"/>
      <c r="H8" s="379"/>
      <c r="I8" s="379"/>
      <c r="J8" s="379"/>
      <c r="K8" s="379"/>
      <c r="L8" s="379"/>
      <c r="M8" s="380"/>
      <c r="N8" s="380"/>
      <c r="O8" s="380"/>
    </row>
    <row r="9" spans="1:15">
      <c r="A9" s="379"/>
      <c r="B9" s="379"/>
      <c r="C9" s="379"/>
      <c r="D9" s="379"/>
      <c r="E9" s="379"/>
      <c r="F9" s="379"/>
      <c r="G9" s="379"/>
      <c r="H9" s="379"/>
      <c r="I9" s="379"/>
      <c r="J9" s="379"/>
      <c r="K9" s="379"/>
      <c r="L9" s="379"/>
      <c r="M9" s="380"/>
      <c r="N9" s="380"/>
      <c r="O9" s="380"/>
    </row>
    <row r="10" spans="1:15">
      <c r="A10" s="379"/>
      <c r="B10" s="379"/>
      <c r="C10" s="379"/>
      <c r="D10" s="379"/>
      <c r="E10" s="379"/>
      <c r="F10" s="379"/>
      <c r="G10" s="379"/>
      <c r="H10" s="379"/>
      <c r="I10" s="379"/>
      <c r="J10" s="379"/>
      <c r="K10" s="379"/>
      <c r="L10" s="379"/>
      <c r="M10" s="380"/>
      <c r="N10" s="380"/>
      <c r="O10" s="380"/>
    </row>
    <row r="11" spans="1:15">
      <c r="A11" s="379"/>
      <c r="B11" s="379"/>
      <c r="C11" s="379"/>
      <c r="D11" s="379"/>
      <c r="E11" s="379"/>
      <c r="F11" s="379"/>
      <c r="G11" s="379"/>
      <c r="H11" s="379"/>
      <c r="I11" s="379"/>
      <c r="J11" s="379"/>
      <c r="K11" s="379"/>
      <c r="L11" s="379"/>
      <c r="M11" s="380"/>
      <c r="N11" s="380"/>
      <c r="O11" s="380"/>
    </row>
    <row r="12" spans="1:15">
      <c r="A12" s="379"/>
      <c r="B12" s="379"/>
      <c r="C12" s="379"/>
      <c r="D12" s="379"/>
      <c r="E12" s="379"/>
      <c r="F12" s="379"/>
      <c r="G12" s="379"/>
      <c r="H12" s="379"/>
      <c r="I12" s="379"/>
      <c r="J12" s="379"/>
      <c r="K12" s="379"/>
      <c r="L12" s="379"/>
      <c r="M12" s="380"/>
      <c r="N12" s="380"/>
      <c r="O12" s="380"/>
    </row>
    <row r="13" spans="1:15">
      <c r="A13" s="379"/>
      <c r="B13" s="379"/>
      <c r="C13" s="379"/>
      <c r="D13" s="379"/>
      <c r="E13" s="379"/>
      <c r="F13" s="379"/>
      <c r="G13" s="379"/>
      <c r="H13" s="379"/>
      <c r="I13" s="379"/>
      <c r="J13" s="379"/>
      <c r="K13" s="379"/>
      <c r="L13" s="379"/>
      <c r="M13" s="380"/>
      <c r="N13" s="380"/>
      <c r="O13" s="380"/>
    </row>
    <row r="14" spans="1:15">
      <c r="A14" s="379"/>
      <c r="B14" s="379"/>
      <c r="C14" s="379"/>
      <c r="D14" s="379"/>
      <c r="E14" s="379"/>
      <c r="F14" s="379"/>
      <c r="G14" s="379"/>
      <c r="H14" s="379"/>
      <c r="I14" s="379"/>
      <c r="J14" s="379"/>
      <c r="K14" s="379"/>
      <c r="L14" s="379"/>
      <c r="M14" s="380"/>
      <c r="N14" s="380"/>
      <c r="O14" s="380"/>
    </row>
    <row r="15" spans="1:15">
      <c r="A15" s="379"/>
      <c r="B15" s="379"/>
      <c r="C15" s="379"/>
      <c r="D15" s="379"/>
      <c r="E15" s="379"/>
      <c r="F15" s="379"/>
      <c r="G15" s="379"/>
      <c r="H15" s="379"/>
      <c r="I15" s="379"/>
      <c r="J15" s="379"/>
      <c r="K15" s="379"/>
      <c r="L15" s="379"/>
      <c r="M15" s="380"/>
      <c r="N15" s="380"/>
      <c r="O15" s="380"/>
    </row>
    <row r="16" spans="1:15">
      <c r="A16" s="379"/>
      <c r="B16" s="379"/>
      <c r="C16" s="379"/>
      <c r="D16" s="379"/>
      <c r="E16" s="379"/>
      <c r="F16" s="379"/>
      <c r="G16" s="379"/>
      <c r="H16" s="379"/>
      <c r="I16" s="379"/>
      <c r="J16" s="379"/>
      <c r="K16" s="379"/>
      <c r="L16" s="379"/>
      <c r="M16" s="380"/>
      <c r="N16" s="380"/>
      <c r="O16" s="380"/>
    </row>
    <row r="17" spans="1:15">
      <c r="A17" s="379"/>
      <c r="B17" s="379"/>
      <c r="C17" s="379"/>
      <c r="D17" s="379"/>
      <c r="E17" s="379"/>
      <c r="F17" s="379"/>
      <c r="G17" s="379"/>
      <c r="H17" s="379"/>
      <c r="I17" s="379"/>
      <c r="J17" s="379"/>
      <c r="K17" s="379"/>
      <c r="L17" s="379"/>
      <c r="M17" s="380"/>
      <c r="N17" s="380"/>
      <c r="O17" s="380"/>
    </row>
    <row r="18" spans="1:15">
      <c r="A18" s="379"/>
      <c r="B18" s="379"/>
      <c r="C18" s="379"/>
      <c r="D18" s="379"/>
      <c r="E18" s="379"/>
      <c r="F18" s="379"/>
      <c r="G18" s="379"/>
      <c r="H18" s="379"/>
      <c r="I18" s="379"/>
      <c r="J18" s="379"/>
      <c r="K18" s="379"/>
      <c r="L18" s="379"/>
      <c r="M18" s="380"/>
      <c r="N18" s="380"/>
      <c r="O18" s="380"/>
    </row>
    <row r="19" spans="1:15">
      <c r="A19" s="379"/>
      <c r="B19" s="379"/>
      <c r="C19" s="379"/>
      <c r="D19" s="379"/>
      <c r="E19" s="379"/>
      <c r="F19" s="379"/>
      <c r="G19" s="379"/>
      <c r="H19" s="379"/>
      <c r="I19" s="379"/>
      <c r="J19" s="379"/>
      <c r="K19" s="379"/>
      <c r="L19" s="379"/>
      <c r="M19" s="380"/>
      <c r="N19" s="380"/>
      <c r="O19" s="380"/>
    </row>
    <row r="20" spans="1:15">
      <c r="A20" s="379"/>
      <c r="B20" s="379"/>
      <c r="C20" s="379"/>
      <c r="D20" s="379"/>
      <c r="E20" s="379"/>
      <c r="F20" s="379"/>
      <c r="G20" s="379"/>
      <c r="H20" s="379"/>
      <c r="I20" s="379"/>
      <c r="J20" s="379"/>
      <c r="K20" s="379"/>
      <c r="L20" s="379"/>
      <c r="M20" s="380"/>
      <c r="N20" s="380"/>
      <c r="O20" s="380"/>
    </row>
    <row r="21" spans="1:15">
      <c r="A21" s="379"/>
      <c r="B21" s="379"/>
      <c r="C21" s="379"/>
      <c r="D21" s="379"/>
      <c r="E21" s="379"/>
      <c r="F21" s="379"/>
      <c r="G21" s="379"/>
      <c r="H21" s="379"/>
      <c r="I21" s="379"/>
      <c r="J21" s="379"/>
      <c r="K21" s="379"/>
      <c r="L21" s="379"/>
      <c r="M21" s="380"/>
      <c r="N21" s="380"/>
      <c r="O21" s="380"/>
    </row>
    <row r="22" spans="1:15">
      <c r="A22" s="379"/>
      <c r="B22" s="379"/>
      <c r="C22" s="379"/>
      <c r="D22" s="379"/>
      <c r="E22" s="379"/>
      <c r="F22" s="379"/>
      <c r="G22" s="379"/>
      <c r="H22" s="379"/>
      <c r="I22" s="379"/>
      <c r="J22" s="379"/>
      <c r="K22" s="379"/>
      <c r="L22" s="379"/>
      <c r="M22" s="380"/>
      <c r="N22" s="380"/>
      <c r="O22" s="380"/>
    </row>
    <row r="23" spans="1:15">
      <c r="A23" s="379"/>
      <c r="B23" s="379"/>
      <c r="C23" s="379"/>
      <c r="D23" s="379"/>
      <c r="E23" s="379"/>
      <c r="F23" s="379"/>
      <c r="G23" s="379"/>
      <c r="H23" s="379"/>
      <c r="I23" s="379"/>
      <c r="J23" s="379"/>
      <c r="K23" s="379"/>
      <c r="L23" s="379"/>
      <c r="M23" s="380"/>
      <c r="N23" s="380"/>
      <c r="O23" s="380"/>
    </row>
    <row r="24" spans="1:15">
      <c r="A24" s="379"/>
      <c r="B24" s="379"/>
      <c r="C24" s="379"/>
      <c r="D24" s="379"/>
      <c r="E24" s="379"/>
      <c r="F24" s="379"/>
      <c r="G24" s="379"/>
      <c r="H24" s="379"/>
      <c r="I24" s="379"/>
      <c r="J24" s="379"/>
      <c r="K24" s="379"/>
      <c r="L24" s="379"/>
      <c r="M24" s="380"/>
      <c r="N24" s="380"/>
      <c r="O24" s="380"/>
    </row>
    <row r="25" spans="1:15">
      <c r="A25" s="379"/>
      <c r="B25" s="379"/>
      <c r="C25" s="379"/>
      <c r="D25" s="379"/>
      <c r="E25" s="379"/>
      <c r="F25" s="379"/>
      <c r="G25" s="379"/>
      <c r="H25" s="379"/>
      <c r="I25" s="379"/>
      <c r="J25" s="379"/>
      <c r="K25" s="379"/>
      <c r="L25" s="379"/>
      <c r="M25" s="380"/>
      <c r="N25" s="380"/>
      <c r="O25" s="380"/>
    </row>
    <row r="26" spans="1:15">
      <c r="A26" s="379"/>
      <c r="B26" s="379"/>
      <c r="C26" s="379"/>
      <c r="D26" s="379"/>
      <c r="E26" s="379"/>
      <c r="F26" s="379"/>
      <c r="G26" s="379"/>
      <c r="H26" s="379"/>
      <c r="I26" s="379"/>
      <c r="J26" s="379"/>
      <c r="K26" s="379"/>
      <c r="L26" s="379"/>
      <c r="M26" s="380"/>
      <c r="N26" s="380"/>
      <c r="O26" s="380"/>
    </row>
    <row r="27" spans="1:15">
      <c r="A27" s="379"/>
      <c r="B27" s="379"/>
      <c r="C27" s="379"/>
      <c r="D27" s="379"/>
      <c r="E27" s="379"/>
      <c r="F27" s="379"/>
      <c r="G27" s="379"/>
      <c r="H27" s="379"/>
      <c r="I27" s="379"/>
      <c r="J27" s="379"/>
      <c r="K27" s="379"/>
      <c r="L27" s="379"/>
      <c r="M27" s="380"/>
      <c r="N27" s="380"/>
      <c r="O27" s="380"/>
    </row>
    <row r="28" spans="1:15">
      <c r="A28" s="379"/>
      <c r="B28" s="379"/>
      <c r="C28" s="379"/>
      <c r="D28" s="379"/>
      <c r="E28" s="379"/>
      <c r="F28" s="379"/>
      <c r="G28" s="379"/>
      <c r="H28" s="379"/>
      <c r="I28" s="379"/>
      <c r="J28" s="379"/>
      <c r="K28" s="379"/>
      <c r="L28" s="379"/>
      <c r="M28" s="380"/>
      <c r="N28" s="380"/>
      <c r="O28" s="380"/>
    </row>
    <row r="29" spans="1:15">
      <c r="A29" s="379"/>
      <c r="B29" s="379"/>
      <c r="C29" s="379"/>
      <c r="D29" s="379"/>
      <c r="E29" s="379"/>
      <c r="F29" s="379"/>
      <c r="G29" s="379"/>
      <c r="H29" s="379"/>
      <c r="I29" s="379"/>
      <c r="J29" s="379"/>
      <c r="K29" s="379"/>
      <c r="L29" s="379"/>
      <c r="M29" s="380"/>
      <c r="N29" s="380"/>
      <c r="O29" s="380"/>
    </row>
    <row r="30" spans="1:15">
      <c r="A30" s="379"/>
      <c r="B30" s="379"/>
      <c r="C30" s="379"/>
      <c r="D30" s="379"/>
      <c r="E30" s="379"/>
      <c r="F30" s="379"/>
      <c r="G30" s="379"/>
      <c r="H30" s="379"/>
      <c r="I30" s="379"/>
      <c r="J30" s="379"/>
      <c r="K30" s="379"/>
      <c r="L30" s="379"/>
      <c r="M30" s="380"/>
      <c r="N30" s="380"/>
      <c r="O30" s="380"/>
    </row>
    <row r="31" spans="1:15">
      <c r="A31" s="379"/>
      <c r="B31" s="379"/>
      <c r="C31" s="379"/>
      <c r="D31" s="379"/>
      <c r="E31" s="379"/>
      <c r="F31" s="379"/>
      <c r="G31" s="379"/>
      <c r="H31" s="379"/>
      <c r="I31" s="379"/>
      <c r="J31" s="379"/>
      <c r="K31" s="379"/>
      <c r="L31" s="379"/>
      <c r="M31" s="380"/>
      <c r="N31" s="380"/>
      <c r="O31" s="380"/>
    </row>
    <row r="32" spans="1:15">
      <c r="A32" s="379"/>
      <c r="B32" s="379"/>
      <c r="C32" s="379"/>
      <c r="D32" s="379"/>
      <c r="E32" s="379"/>
      <c r="F32" s="379"/>
      <c r="G32" s="379"/>
      <c r="H32" s="379"/>
      <c r="I32" s="379"/>
      <c r="J32" s="379"/>
      <c r="K32" s="379"/>
      <c r="L32" s="379"/>
      <c r="M32" s="380"/>
      <c r="N32" s="380"/>
      <c r="O32" s="380"/>
    </row>
    <row r="33" spans="1:15">
      <c r="A33" s="379"/>
      <c r="B33" s="379"/>
      <c r="C33" s="379"/>
      <c r="D33" s="379"/>
      <c r="E33" s="379"/>
      <c r="F33" s="379"/>
      <c r="G33" s="379"/>
      <c r="H33" s="379"/>
      <c r="I33" s="379"/>
      <c r="J33" s="379"/>
      <c r="K33" s="379"/>
      <c r="L33" s="379"/>
      <c r="M33" s="380"/>
      <c r="N33" s="380"/>
      <c r="O33" s="380"/>
    </row>
    <row r="34" spans="1:15">
      <c r="A34" s="379"/>
      <c r="B34" s="379"/>
      <c r="C34" s="379"/>
      <c r="D34" s="379"/>
      <c r="E34" s="379"/>
      <c r="F34" s="379"/>
      <c r="G34" s="379"/>
      <c r="H34" s="379"/>
      <c r="I34" s="379"/>
      <c r="J34" s="379"/>
      <c r="K34" s="379"/>
      <c r="L34" s="379"/>
      <c r="M34" s="380"/>
      <c r="N34" s="380"/>
      <c r="O34" s="380"/>
    </row>
    <row r="35" spans="1:15">
      <c r="A35" s="379"/>
      <c r="B35" s="379"/>
      <c r="C35" s="379"/>
      <c r="D35" s="379"/>
      <c r="E35" s="379"/>
      <c r="F35" s="379"/>
      <c r="G35" s="379"/>
      <c r="H35" s="379"/>
      <c r="I35" s="379"/>
      <c r="J35" s="379"/>
      <c r="K35" s="379"/>
      <c r="L35" s="379"/>
      <c r="M35" s="380"/>
      <c r="N35" s="380"/>
      <c r="O35" s="380"/>
    </row>
    <row r="36" spans="1:15">
      <c r="A36" s="379"/>
      <c r="B36" s="379"/>
      <c r="C36" s="379"/>
      <c r="D36" s="379"/>
      <c r="E36" s="379"/>
      <c r="F36" s="379"/>
      <c r="G36" s="379"/>
      <c r="H36" s="379"/>
      <c r="I36" s="379"/>
      <c r="J36" s="379"/>
      <c r="K36" s="379"/>
      <c r="L36" s="379"/>
      <c r="M36" s="380"/>
      <c r="N36" s="380"/>
      <c r="O36" s="380"/>
    </row>
    <row r="37" spans="1:15">
      <c r="A37" s="379"/>
      <c r="B37" s="379"/>
      <c r="C37" s="379"/>
      <c r="D37" s="379"/>
      <c r="E37" s="379"/>
      <c r="F37" s="379"/>
      <c r="G37" s="379"/>
      <c r="H37" s="379"/>
      <c r="I37" s="379"/>
      <c r="J37" s="379"/>
      <c r="K37" s="379"/>
      <c r="L37" s="379"/>
      <c r="M37" s="380"/>
      <c r="N37" s="380"/>
      <c r="O37" s="380"/>
    </row>
    <row r="38" spans="1:15">
      <c r="A38" s="379"/>
      <c r="B38" s="379"/>
      <c r="C38" s="379"/>
      <c r="D38" s="379"/>
      <c r="E38" s="379"/>
      <c r="F38" s="379"/>
      <c r="G38" s="379"/>
      <c r="H38" s="379"/>
      <c r="I38" s="379"/>
      <c r="J38" s="379"/>
      <c r="K38" s="379"/>
      <c r="L38" s="379"/>
      <c r="M38" s="380"/>
      <c r="N38" s="380"/>
      <c r="O38" s="380"/>
    </row>
    <row r="39" spans="1:15">
      <c r="A39" s="379"/>
      <c r="B39" s="379"/>
      <c r="C39" s="379"/>
      <c r="D39" s="379"/>
      <c r="E39" s="379"/>
      <c r="F39" s="379"/>
      <c r="G39" s="379"/>
      <c r="H39" s="379"/>
      <c r="I39" s="379"/>
      <c r="J39" s="379"/>
      <c r="K39" s="379"/>
      <c r="L39" s="379"/>
      <c r="M39" s="380"/>
      <c r="N39" s="380"/>
      <c r="O39" s="380"/>
    </row>
    <row r="40" spans="1:15">
      <c r="A40" s="379"/>
      <c r="B40" s="379"/>
      <c r="C40" s="379"/>
      <c r="D40" s="379"/>
      <c r="E40" s="379"/>
      <c r="F40" s="379"/>
      <c r="G40" s="379"/>
      <c r="H40" s="379"/>
      <c r="I40" s="379"/>
      <c r="J40" s="379"/>
      <c r="K40" s="379"/>
      <c r="L40" s="379"/>
      <c r="M40" s="380"/>
      <c r="N40" s="380"/>
      <c r="O40" s="380"/>
    </row>
    <row r="41" spans="1:15">
      <c r="A41" s="379"/>
      <c r="B41" s="379"/>
      <c r="C41" s="379"/>
      <c r="D41" s="379"/>
      <c r="E41" s="379"/>
      <c r="F41" s="379"/>
      <c r="G41" s="379"/>
      <c r="H41" s="379"/>
      <c r="I41" s="379"/>
      <c r="J41" s="379"/>
      <c r="K41" s="379"/>
      <c r="L41" s="379"/>
      <c r="M41" s="380"/>
      <c r="N41" s="380"/>
      <c r="O41" s="380"/>
    </row>
    <row r="42" spans="1:15">
      <c r="A42" s="379"/>
      <c r="B42" s="379"/>
      <c r="C42" s="379"/>
      <c r="D42" s="379"/>
      <c r="E42" s="379"/>
      <c r="F42" s="379"/>
      <c r="G42" s="379"/>
      <c r="H42" s="379"/>
      <c r="I42" s="379"/>
      <c r="J42" s="379"/>
      <c r="K42" s="379"/>
      <c r="L42" s="379"/>
      <c r="M42" s="380"/>
      <c r="N42" s="380"/>
      <c r="O42" s="380"/>
    </row>
    <row r="43" spans="1:15">
      <c r="A43" s="379"/>
      <c r="B43" s="379"/>
      <c r="C43" s="379"/>
      <c r="D43" s="379"/>
      <c r="E43" s="379"/>
      <c r="F43" s="379"/>
      <c r="G43" s="379"/>
      <c r="H43" s="379"/>
      <c r="I43" s="379"/>
      <c r="J43" s="379"/>
      <c r="K43" s="379"/>
      <c r="L43" s="379"/>
      <c r="M43" s="380"/>
      <c r="N43" s="380"/>
      <c r="O43" s="380"/>
    </row>
    <row r="44" spans="1:15">
      <c r="A44" s="379"/>
      <c r="B44" s="379"/>
      <c r="C44" s="379"/>
      <c r="D44" s="379"/>
      <c r="E44" s="379"/>
      <c r="F44" s="379"/>
      <c r="G44" s="379"/>
      <c r="H44" s="379"/>
      <c r="I44" s="379"/>
      <c r="J44" s="379"/>
      <c r="K44" s="379"/>
      <c r="L44" s="379"/>
      <c r="M44" s="380"/>
      <c r="N44" s="380"/>
      <c r="O44" s="380"/>
    </row>
    <row r="45" spans="1:15">
      <c r="A45" s="379"/>
      <c r="B45" s="379"/>
      <c r="C45" s="379"/>
      <c r="D45" s="379"/>
      <c r="E45" s="379"/>
      <c r="F45" s="379"/>
      <c r="G45" s="379"/>
      <c r="H45" s="379"/>
      <c r="I45" s="379"/>
      <c r="J45" s="379"/>
      <c r="K45" s="379"/>
      <c r="L45" s="379"/>
      <c r="M45" s="380"/>
      <c r="N45" s="380"/>
      <c r="O45" s="380"/>
    </row>
    <row r="46" spans="1:15">
      <c r="A46" s="379"/>
      <c r="B46" s="379"/>
      <c r="C46" s="379"/>
      <c r="D46" s="379"/>
      <c r="E46" s="379"/>
      <c r="F46" s="379"/>
      <c r="G46" s="379"/>
      <c r="H46" s="379"/>
      <c r="I46" s="379"/>
      <c r="J46" s="379"/>
      <c r="K46" s="379"/>
      <c r="L46" s="379"/>
      <c r="M46" s="380"/>
      <c r="N46" s="380"/>
      <c r="O46" s="380"/>
    </row>
    <row r="47" spans="1:15">
      <c r="A47" s="379"/>
      <c r="B47" s="379"/>
      <c r="C47" s="379"/>
      <c r="D47" s="379"/>
      <c r="E47" s="379"/>
      <c r="F47" s="379"/>
      <c r="G47" s="379"/>
      <c r="H47" s="379"/>
      <c r="I47" s="379"/>
      <c r="J47" s="379"/>
      <c r="K47" s="379"/>
      <c r="L47" s="379"/>
      <c r="M47" s="380"/>
      <c r="N47" s="380"/>
      <c r="O47" s="380"/>
    </row>
    <row r="48" spans="1:15">
      <c r="A48" s="379"/>
      <c r="B48" s="379"/>
      <c r="C48" s="379"/>
      <c r="D48" s="379"/>
      <c r="E48" s="379"/>
      <c r="F48" s="379"/>
      <c r="G48" s="379"/>
      <c r="H48" s="379"/>
      <c r="I48" s="379"/>
      <c r="J48" s="379"/>
      <c r="K48" s="379"/>
      <c r="L48" s="379"/>
      <c r="M48" s="380"/>
      <c r="N48" s="380"/>
      <c r="O48" s="380"/>
    </row>
  </sheetData>
  <mergeCells count="3">
    <mergeCell ref="A1:K1"/>
    <mergeCell ref="A3:O3"/>
    <mergeCell ref="A5:O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0"/>
  <dimension ref="A1:AD48"/>
  <sheetViews>
    <sheetView showGridLines="0" zoomScaleNormal="100" zoomScaleSheetLayoutView="100" workbookViewId="0">
      <selection sqref="A1:S1"/>
    </sheetView>
  </sheetViews>
  <sheetFormatPr defaultRowHeight="11.25"/>
  <cols>
    <col min="1" max="1" width="8" style="7" customWidth="1"/>
    <col min="2" max="9" width="7.42578125" style="7" customWidth="1"/>
    <col min="10" max="12" width="7.85546875" style="7" customWidth="1"/>
    <col min="13" max="18" width="7.42578125" style="7" customWidth="1"/>
    <col min="19" max="19" width="7.85546875" style="7" customWidth="1"/>
    <col min="20" max="20" width="9.28515625" style="7" bestFit="1" customWidth="1"/>
    <col min="21" max="21" width="11.42578125" style="7" bestFit="1" customWidth="1"/>
    <col min="22" max="260" width="9.140625" style="7"/>
    <col min="261" max="273" width="10.7109375" style="7" customWidth="1"/>
    <col min="274" max="516" width="9.140625" style="7"/>
    <col min="517" max="529" width="10.7109375" style="7" customWidth="1"/>
    <col min="530" max="772" width="9.140625" style="7"/>
    <col min="773" max="785" width="10.7109375" style="7" customWidth="1"/>
    <col min="786" max="1028" width="9.140625" style="7"/>
    <col min="1029" max="1041" width="10.7109375" style="7" customWidth="1"/>
    <col min="1042" max="1284" width="9.140625" style="7"/>
    <col min="1285" max="1297" width="10.7109375" style="7" customWidth="1"/>
    <col min="1298" max="1540" width="9.140625" style="7"/>
    <col min="1541" max="1553" width="10.7109375" style="7" customWidth="1"/>
    <col min="1554" max="1796" width="9.140625" style="7"/>
    <col min="1797" max="1809" width="10.7109375" style="7" customWidth="1"/>
    <col min="1810" max="2052" width="9.140625" style="7"/>
    <col min="2053" max="2065" width="10.7109375" style="7" customWidth="1"/>
    <col min="2066" max="2308" width="9.140625" style="7"/>
    <col min="2309" max="2321" width="10.7109375" style="7" customWidth="1"/>
    <col min="2322" max="2564" width="9.140625" style="7"/>
    <col min="2565" max="2577" width="10.7109375" style="7" customWidth="1"/>
    <col min="2578" max="2820" width="9.140625" style="7"/>
    <col min="2821" max="2833" width="10.7109375" style="7" customWidth="1"/>
    <col min="2834" max="3076" width="9.140625" style="7"/>
    <col min="3077" max="3089" width="10.7109375" style="7" customWidth="1"/>
    <col min="3090" max="3332" width="9.140625" style="7"/>
    <col min="3333" max="3345" width="10.7109375" style="7" customWidth="1"/>
    <col min="3346" max="3588" width="9.140625" style="7"/>
    <col min="3589" max="3601" width="10.7109375" style="7" customWidth="1"/>
    <col min="3602" max="3844" width="9.140625" style="7"/>
    <col min="3845" max="3857" width="10.7109375" style="7" customWidth="1"/>
    <col min="3858" max="4100" width="9.140625" style="7"/>
    <col min="4101" max="4113" width="10.7109375" style="7" customWidth="1"/>
    <col min="4114" max="4356" width="9.140625" style="7"/>
    <col min="4357" max="4369" width="10.7109375" style="7" customWidth="1"/>
    <col min="4370" max="4612" width="9.140625" style="7"/>
    <col min="4613" max="4625" width="10.7109375" style="7" customWidth="1"/>
    <col min="4626" max="4868" width="9.140625" style="7"/>
    <col min="4869" max="4881" width="10.7109375" style="7" customWidth="1"/>
    <col min="4882" max="5124" width="9.140625" style="7"/>
    <col min="5125" max="5137" width="10.7109375" style="7" customWidth="1"/>
    <col min="5138" max="5380" width="9.140625" style="7"/>
    <col min="5381" max="5393" width="10.7109375" style="7" customWidth="1"/>
    <col min="5394" max="5636" width="9.140625" style="7"/>
    <col min="5637" max="5649" width="10.7109375" style="7" customWidth="1"/>
    <col min="5650" max="5892" width="9.140625" style="7"/>
    <col min="5893" max="5905" width="10.7109375" style="7" customWidth="1"/>
    <col min="5906" max="6148" width="9.140625" style="7"/>
    <col min="6149" max="6161" width="10.7109375" style="7" customWidth="1"/>
    <col min="6162" max="6404" width="9.140625" style="7"/>
    <col min="6405" max="6417" width="10.7109375" style="7" customWidth="1"/>
    <col min="6418" max="6660" width="9.140625" style="7"/>
    <col min="6661" max="6673" width="10.7109375" style="7" customWidth="1"/>
    <col min="6674" max="6916" width="9.140625" style="7"/>
    <col min="6917" max="6929" width="10.7109375" style="7" customWidth="1"/>
    <col min="6930" max="7172" width="9.140625" style="7"/>
    <col min="7173" max="7185" width="10.7109375" style="7" customWidth="1"/>
    <col min="7186" max="7428" width="9.140625" style="7"/>
    <col min="7429" max="7441" width="10.7109375" style="7" customWidth="1"/>
    <col min="7442" max="7684" width="9.140625" style="7"/>
    <col min="7685" max="7697" width="10.7109375" style="7" customWidth="1"/>
    <col min="7698" max="7940" width="9.140625" style="7"/>
    <col min="7941" max="7953" width="10.7109375" style="7" customWidth="1"/>
    <col min="7954" max="8196" width="9.140625" style="7"/>
    <col min="8197" max="8209" width="10.7109375" style="7" customWidth="1"/>
    <col min="8210" max="8452" width="9.140625" style="7"/>
    <col min="8453" max="8465" width="10.7109375" style="7" customWidth="1"/>
    <col min="8466" max="8708" width="9.140625" style="7"/>
    <col min="8709" max="8721" width="10.7109375" style="7" customWidth="1"/>
    <col min="8722" max="8964" width="9.140625" style="7"/>
    <col min="8965" max="8977" width="10.7109375" style="7" customWidth="1"/>
    <col min="8978" max="9220" width="9.140625" style="7"/>
    <col min="9221" max="9233" width="10.7109375" style="7" customWidth="1"/>
    <col min="9234" max="9476" width="9.140625" style="7"/>
    <col min="9477" max="9489" width="10.7109375" style="7" customWidth="1"/>
    <col min="9490" max="9732" width="9.140625" style="7"/>
    <col min="9733" max="9745" width="10.7109375" style="7" customWidth="1"/>
    <col min="9746" max="9988" width="9.140625" style="7"/>
    <col min="9989" max="10001" width="10.7109375" style="7" customWidth="1"/>
    <col min="10002" max="10244" width="9.140625" style="7"/>
    <col min="10245" max="10257" width="10.7109375" style="7" customWidth="1"/>
    <col min="10258" max="10500" width="9.140625" style="7"/>
    <col min="10501" max="10513" width="10.7109375" style="7" customWidth="1"/>
    <col min="10514" max="10756" width="9.140625" style="7"/>
    <col min="10757" max="10769" width="10.7109375" style="7" customWidth="1"/>
    <col min="10770" max="11012" width="9.140625" style="7"/>
    <col min="11013" max="11025" width="10.7109375" style="7" customWidth="1"/>
    <col min="11026" max="11268" width="9.140625" style="7"/>
    <col min="11269" max="11281" width="10.7109375" style="7" customWidth="1"/>
    <col min="11282" max="11524" width="9.140625" style="7"/>
    <col min="11525" max="11537" width="10.7109375" style="7" customWidth="1"/>
    <col min="11538" max="11780" width="9.140625" style="7"/>
    <col min="11781" max="11793" width="10.7109375" style="7" customWidth="1"/>
    <col min="11794" max="12036" width="9.140625" style="7"/>
    <col min="12037" max="12049" width="10.7109375" style="7" customWidth="1"/>
    <col min="12050" max="12292" width="9.140625" style="7"/>
    <col min="12293" max="12305" width="10.7109375" style="7" customWidth="1"/>
    <col min="12306" max="12548" width="9.140625" style="7"/>
    <col min="12549" max="12561" width="10.7109375" style="7" customWidth="1"/>
    <col min="12562" max="12804" width="9.140625" style="7"/>
    <col min="12805" max="12817" width="10.7109375" style="7" customWidth="1"/>
    <col min="12818" max="13060" width="9.140625" style="7"/>
    <col min="13061" max="13073" width="10.7109375" style="7" customWidth="1"/>
    <col min="13074" max="13316" width="9.140625" style="7"/>
    <col min="13317" max="13329" width="10.7109375" style="7" customWidth="1"/>
    <col min="13330" max="13572" width="9.140625" style="7"/>
    <col min="13573" max="13585" width="10.7109375" style="7" customWidth="1"/>
    <col min="13586" max="13828" width="9.140625" style="7"/>
    <col min="13829" max="13841" width="10.7109375" style="7" customWidth="1"/>
    <col min="13842" max="14084" width="9.140625" style="7"/>
    <col min="14085" max="14097" width="10.7109375" style="7" customWidth="1"/>
    <col min="14098" max="14340" width="9.140625" style="7"/>
    <col min="14341" max="14353" width="10.7109375" style="7" customWidth="1"/>
    <col min="14354" max="14596" width="9.140625" style="7"/>
    <col min="14597" max="14609" width="10.7109375" style="7" customWidth="1"/>
    <col min="14610" max="14852" width="9.140625" style="7"/>
    <col min="14853" max="14865" width="10.7109375" style="7" customWidth="1"/>
    <col min="14866" max="15108" width="9.140625" style="7"/>
    <col min="15109" max="15121" width="10.7109375" style="7" customWidth="1"/>
    <col min="15122" max="15364" width="9.140625" style="7"/>
    <col min="15365" max="15377" width="10.7109375" style="7" customWidth="1"/>
    <col min="15378" max="15620" width="9.140625" style="7"/>
    <col min="15621" max="15633" width="10.7109375" style="7" customWidth="1"/>
    <col min="15634" max="15876" width="9.140625" style="7"/>
    <col min="15877" max="15889" width="10.7109375" style="7" customWidth="1"/>
    <col min="15890" max="16132" width="9.140625" style="7"/>
    <col min="16133" max="16145" width="10.7109375" style="7" customWidth="1"/>
    <col min="16146" max="16383" width="9.140625" style="7"/>
    <col min="16384" max="16384" width="9.140625" style="7" customWidth="1"/>
  </cols>
  <sheetData>
    <row r="1" spans="1:30" ht="18">
      <c r="A1" s="1554" t="s">
        <v>368</v>
      </c>
      <c r="B1" s="1554"/>
      <c r="C1" s="1554"/>
      <c r="D1" s="1554"/>
      <c r="E1" s="1554"/>
      <c r="F1" s="1554"/>
      <c r="G1" s="1554"/>
      <c r="H1" s="1554"/>
      <c r="I1" s="1554"/>
      <c r="J1" s="1554"/>
      <c r="K1" s="1554"/>
      <c r="L1" s="1554"/>
      <c r="M1" s="1554"/>
      <c r="N1" s="1554"/>
      <c r="O1" s="1554"/>
      <c r="P1" s="1554"/>
      <c r="Q1" s="1554"/>
      <c r="R1" s="1554"/>
      <c r="S1" s="1554"/>
    </row>
    <row r="2" spans="1:30" ht="5.0999999999999996" customHeight="1">
      <c r="A2" s="444"/>
      <c r="B2" s="444"/>
      <c r="C2" s="444"/>
      <c r="D2" s="444"/>
      <c r="E2" s="444"/>
      <c r="F2" s="444"/>
      <c r="G2" s="444"/>
      <c r="H2" s="444"/>
      <c r="I2" s="444"/>
      <c r="J2" s="445"/>
      <c r="K2" s="444"/>
      <c r="L2" s="444"/>
      <c r="M2" s="444"/>
      <c r="N2" s="444"/>
      <c r="O2" s="444"/>
      <c r="P2" s="444"/>
      <c r="Q2" s="444"/>
      <c r="R2" s="444"/>
    </row>
    <row r="3" spans="1:30" ht="15" customHeight="1">
      <c r="A3" s="963" t="str">
        <f>'6.1'!A6</f>
        <v>Období</v>
      </c>
      <c r="B3" s="1557" t="s">
        <v>109</v>
      </c>
      <c r="C3" s="1558"/>
      <c r="D3" s="1558"/>
      <c r="E3" s="1558"/>
      <c r="F3" s="1558"/>
      <c r="G3" s="1558"/>
      <c r="H3" s="1558"/>
      <c r="I3" s="1558"/>
      <c r="J3" s="1559"/>
      <c r="K3" s="1557" t="s">
        <v>110</v>
      </c>
      <c r="L3" s="1558"/>
      <c r="M3" s="1558"/>
      <c r="N3" s="1558"/>
      <c r="O3" s="1558"/>
      <c r="P3" s="1558"/>
      <c r="Q3" s="1558"/>
      <c r="R3" s="1558"/>
      <c r="S3" s="1558"/>
    </row>
    <row r="4" spans="1:30" ht="45" customHeight="1">
      <c r="A4" s="961"/>
      <c r="B4" s="1550" t="s">
        <v>111</v>
      </c>
      <c r="C4" s="1551"/>
      <c r="D4" s="1551"/>
      <c r="E4" s="1551" t="s">
        <v>90</v>
      </c>
      <c r="F4" s="1551"/>
      <c r="G4" s="1551"/>
      <c r="H4" s="1552" t="s">
        <v>112</v>
      </c>
      <c r="I4" s="1552" t="s">
        <v>422</v>
      </c>
      <c r="J4" s="1555" t="s">
        <v>113</v>
      </c>
      <c r="K4" s="1550" t="s">
        <v>111</v>
      </c>
      <c r="L4" s="1551"/>
      <c r="M4" s="1551"/>
      <c r="N4" s="1551" t="s">
        <v>90</v>
      </c>
      <c r="O4" s="1551"/>
      <c r="P4" s="1551"/>
      <c r="Q4" s="1552" t="s">
        <v>112</v>
      </c>
      <c r="R4" s="1552" t="s">
        <v>422</v>
      </c>
      <c r="S4" s="1552" t="s">
        <v>113</v>
      </c>
    </row>
    <row r="5" spans="1:30" ht="28.5" customHeight="1">
      <c r="A5" s="962"/>
      <c r="B5" s="936" t="s">
        <v>84</v>
      </c>
      <c r="C5" s="925" t="s">
        <v>88</v>
      </c>
      <c r="D5" s="925" t="s">
        <v>89</v>
      </c>
      <c r="E5" s="925" t="s">
        <v>91</v>
      </c>
      <c r="F5" s="925" t="s">
        <v>92</v>
      </c>
      <c r="G5" s="925" t="s">
        <v>93</v>
      </c>
      <c r="H5" s="1553"/>
      <c r="I5" s="1553"/>
      <c r="J5" s="1556"/>
      <c r="K5" s="936" t="s">
        <v>84</v>
      </c>
      <c r="L5" s="925" t="s">
        <v>88</v>
      </c>
      <c r="M5" s="925" t="s">
        <v>89</v>
      </c>
      <c r="N5" s="925" t="s">
        <v>91</v>
      </c>
      <c r="O5" s="925" t="s">
        <v>92</v>
      </c>
      <c r="P5" s="925" t="s">
        <v>93</v>
      </c>
      <c r="Q5" s="1553"/>
      <c r="R5" s="1553"/>
      <c r="S5" s="1553"/>
    </row>
    <row r="6" spans="1:30" ht="12.95" customHeight="1">
      <c r="A6" s="600" t="str">
        <f>'6.1'!A9</f>
        <v>leden</v>
      </c>
      <c r="B6" s="937">
        <v>473.40953888750801</v>
      </c>
      <c r="C6" s="601">
        <v>4.9845249681999999E-2</v>
      </c>
      <c r="D6" s="602">
        <f>B6-C6</f>
        <v>473.35969363782601</v>
      </c>
      <c r="E6" s="602">
        <v>567.22816599999999</v>
      </c>
      <c r="F6" s="602">
        <v>1.5706849999999999</v>
      </c>
      <c r="G6" s="602">
        <f>E6-F6</f>
        <v>565.65748099999996</v>
      </c>
      <c r="H6" s="602">
        <v>9.7014289999999974</v>
      </c>
      <c r="I6" s="602">
        <v>4.5954577685698172</v>
      </c>
      <c r="J6" s="941">
        <v>1044.1231458692562</v>
      </c>
      <c r="K6" s="937">
        <v>5160.1947045669995</v>
      </c>
      <c r="L6" s="601">
        <v>0.54170594849999998</v>
      </c>
      <c r="M6" s="602">
        <f>K6-L6</f>
        <v>5159.6529986184996</v>
      </c>
      <c r="N6" s="602">
        <v>6149.1082729999998</v>
      </c>
      <c r="O6" s="602">
        <v>16.988989191000002</v>
      </c>
      <c r="P6" s="602">
        <f>N6-O6</f>
        <v>6132.1192838090001</v>
      </c>
      <c r="Q6" s="602">
        <v>105.14709500000001</v>
      </c>
      <c r="R6" s="602">
        <v>43.160177422450857</v>
      </c>
      <c r="S6" s="602">
        <v>11353.75920000505</v>
      </c>
      <c r="T6" s="26"/>
      <c r="U6" s="19"/>
      <c r="V6" s="19"/>
      <c r="W6" s="27"/>
      <c r="Z6" s="27"/>
      <c r="AD6" s="27"/>
    </row>
    <row r="7" spans="1:30" ht="12.95" customHeight="1">
      <c r="A7" s="603" t="str">
        <f>'6.1'!A10</f>
        <v>únor</v>
      </c>
      <c r="B7" s="938">
        <v>461.50851106068399</v>
      </c>
      <c r="C7" s="605">
        <v>62.372759322020002</v>
      </c>
      <c r="D7" s="605">
        <f t="shared" ref="D7:D17" si="0">B7-C7</f>
        <v>399.135751738664</v>
      </c>
      <c r="E7" s="605">
        <v>555.605772</v>
      </c>
      <c r="F7" s="605">
        <v>1.1973499999999999</v>
      </c>
      <c r="G7" s="605">
        <f t="shared" ref="G7:G17" si="1">E7-F7</f>
        <v>554.40842199999997</v>
      </c>
      <c r="H7" s="605">
        <v>8.7897479999999995</v>
      </c>
      <c r="I7" s="605">
        <v>0.39615489668014925</v>
      </c>
      <c r="J7" s="942">
        <v>961.93776684198394</v>
      </c>
      <c r="K7" s="938">
        <v>5035.0801466820003</v>
      </c>
      <c r="L7" s="605">
        <v>678.38693800199997</v>
      </c>
      <c r="M7" s="605">
        <f t="shared" ref="M7:M17" si="2">K7-L7</f>
        <v>4356.6932086800007</v>
      </c>
      <c r="N7" s="605">
        <v>6002.602331</v>
      </c>
      <c r="O7" s="605">
        <v>12.921363795</v>
      </c>
      <c r="P7" s="605">
        <f t="shared" ref="P7:P17" si="3">N7-O7</f>
        <v>5989.6809672050003</v>
      </c>
      <c r="Q7" s="605">
        <v>95.171879000000004</v>
      </c>
      <c r="R7" s="605">
        <v>1.9214408911895007</v>
      </c>
      <c r="S7" s="605">
        <v>10439.624613993812</v>
      </c>
      <c r="T7" s="26"/>
      <c r="U7" s="19"/>
      <c r="V7" s="19"/>
      <c r="W7" s="27"/>
      <c r="Z7" s="27"/>
      <c r="AD7" s="27"/>
    </row>
    <row r="8" spans="1:30" ht="12.95" customHeight="1">
      <c r="A8" s="606" t="str">
        <f>'6.1'!A11</f>
        <v>březen</v>
      </c>
      <c r="B8" s="939">
        <v>552.47851596758403</v>
      </c>
      <c r="C8" s="608">
        <v>0.10006611204199999</v>
      </c>
      <c r="D8" s="605">
        <f t="shared" si="0"/>
        <v>552.37844985554204</v>
      </c>
      <c r="E8" s="608">
        <v>188.32898499999999</v>
      </c>
      <c r="F8" s="608">
        <v>1.9775699999999998</v>
      </c>
      <c r="G8" s="605">
        <f t="shared" si="1"/>
        <v>186.351415</v>
      </c>
      <c r="H8" s="608">
        <v>9.777122999999996</v>
      </c>
      <c r="I8" s="608">
        <v>-2.4884469801258531</v>
      </c>
      <c r="J8" s="943">
        <v>750.99543483566788</v>
      </c>
      <c r="K8" s="939">
        <v>6047.1049407760001</v>
      </c>
      <c r="L8" s="608">
        <v>1.0863263379000001</v>
      </c>
      <c r="M8" s="605">
        <f t="shared" si="2"/>
        <v>6046.0186144381005</v>
      </c>
      <c r="N8" s="608">
        <v>2032.3447590000001</v>
      </c>
      <c r="O8" s="608">
        <v>21.707574139000002</v>
      </c>
      <c r="P8" s="605">
        <f t="shared" si="3"/>
        <v>2010.6371848610002</v>
      </c>
      <c r="Q8" s="608">
        <v>106.19883899999999</v>
      </c>
      <c r="R8" s="608">
        <v>-28.749521872968412</v>
      </c>
      <c r="S8" s="608">
        <v>8191.6041601720672</v>
      </c>
      <c r="T8" s="26"/>
      <c r="U8" s="19"/>
      <c r="V8" s="19"/>
      <c r="W8" s="27"/>
      <c r="Z8" s="27"/>
      <c r="AD8" s="27"/>
    </row>
    <row r="9" spans="1:30" ht="12.95" customHeight="1">
      <c r="A9" s="603" t="str">
        <f>'6.1'!A12</f>
        <v>duben</v>
      </c>
      <c r="B9" s="938">
        <v>767.13788919740591</v>
      </c>
      <c r="C9" s="605">
        <v>6.8492235789510003</v>
      </c>
      <c r="D9" s="602">
        <f t="shared" si="0"/>
        <v>760.28866561845496</v>
      </c>
      <c r="E9" s="605">
        <v>10.225211999999999</v>
      </c>
      <c r="F9" s="605">
        <v>282.18140500000004</v>
      </c>
      <c r="G9" s="602">
        <f t="shared" si="1"/>
        <v>-271.95619300000004</v>
      </c>
      <c r="H9" s="605">
        <v>9.3470270000000024</v>
      </c>
      <c r="I9" s="605">
        <v>-5.2186845139382054</v>
      </c>
      <c r="J9" s="942">
        <v>502.89818413239306</v>
      </c>
      <c r="K9" s="938">
        <v>8408.567508432001</v>
      </c>
      <c r="L9" s="605">
        <v>74.794186862899991</v>
      </c>
      <c r="M9" s="602">
        <f t="shared" si="2"/>
        <v>8333.7733215691005</v>
      </c>
      <c r="N9" s="605">
        <v>110.73178900000001</v>
      </c>
      <c r="O9" s="605">
        <v>3093.2381983699997</v>
      </c>
      <c r="P9" s="602">
        <f t="shared" si="3"/>
        <v>-2982.5064093699998</v>
      </c>
      <c r="Q9" s="605">
        <v>101.59965099999998</v>
      </c>
      <c r="R9" s="605">
        <v>-56.451156412893909</v>
      </c>
      <c r="S9" s="605">
        <v>5509.3177196119941</v>
      </c>
      <c r="T9" s="26"/>
      <c r="U9" s="19"/>
      <c r="V9" s="19"/>
      <c r="W9" s="27"/>
      <c r="Z9" s="27"/>
      <c r="AD9" s="27"/>
    </row>
    <row r="10" spans="1:30" ht="12.95" customHeight="1">
      <c r="A10" s="603" t="str">
        <f>'6.1'!A13</f>
        <v>květen</v>
      </c>
      <c r="B10" s="938">
        <v>766.36311755969405</v>
      </c>
      <c r="C10" s="605">
        <v>7.0807769197289998</v>
      </c>
      <c r="D10" s="605">
        <f t="shared" si="0"/>
        <v>759.28234063996501</v>
      </c>
      <c r="E10" s="605">
        <v>12.769877000000001</v>
      </c>
      <c r="F10" s="605">
        <v>369.22932900000001</v>
      </c>
      <c r="G10" s="605">
        <f t="shared" si="1"/>
        <v>-356.459452</v>
      </c>
      <c r="H10" s="605">
        <v>9.1030279999999983</v>
      </c>
      <c r="I10" s="605">
        <v>-2.7179716742099265</v>
      </c>
      <c r="J10" s="942">
        <v>414.643888314175</v>
      </c>
      <c r="K10" s="938">
        <v>8409.8792688930007</v>
      </c>
      <c r="L10" s="605">
        <v>77.780702642000008</v>
      </c>
      <c r="M10" s="605">
        <f t="shared" si="2"/>
        <v>8332.0985662510011</v>
      </c>
      <c r="N10" s="605">
        <v>138.924206</v>
      </c>
      <c r="O10" s="605">
        <v>4053.0901464899998</v>
      </c>
      <c r="P10" s="605">
        <f t="shared" si="3"/>
        <v>-3914.1659404899997</v>
      </c>
      <c r="Q10" s="605">
        <v>98.939711000000003</v>
      </c>
      <c r="R10" s="605">
        <v>-33.860264344991187</v>
      </c>
      <c r="S10" s="605">
        <v>4550.7326011059913</v>
      </c>
      <c r="T10" s="26"/>
      <c r="U10" s="19"/>
      <c r="V10" s="19"/>
      <c r="W10" s="27"/>
      <c r="Z10" s="27"/>
      <c r="AD10" s="27"/>
    </row>
    <row r="11" spans="1:30" ht="12.95" customHeight="1">
      <c r="A11" s="603" t="str">
        <f>'6.1'!A14</f>
        <v>červen</v>
      </c>
      <c r="B11" s="938">
        <v>906.75012386322089</v>
      </c>
      <c r="C11" s="605">
        <v>29.763241463229999</v>
      </c>
      <c r="D11" s="605">
        <f t="shared" si="0"/>
        <v>876.98688239999092</v>
      </c>
      <c r="E11" s="605">
        <v>0</v>
      </c>
      <c r="F11" s="605">
        <v>592.22722900000008</v>
      </c>
      <c r="G11" s="605">
        <f t="shared" si="1"/>
        <v>-592.22722900000008</v>
      </c>
      <c r="H11" s="605">
        <v>9.4060040000000011</v>
      </c>
      <c r="I11" s="605">
        <v>-5.2435449839771024</v>
      </c>
      <c r="J11" s="942">
        <v>299.40920238396797</v>
      </c>
      <c r="K11" s="938">
        <v>9907.5951579209996</v>
      </c>
      <c r="L11" s="605">
        <v>325.7922968414</v>
      </c>
      <c r="M11" s="605">
        <f t="shared" si="2"/>
        <v>9581.8028610795991</v>
      </c>
      <c r="N11" s="605">
        <v>0</v>
      </c>
      <c r="O11" s="605">
        <v>6485.0430013330006</v>
      </c>
      <c r="P11" s="605">
        <f t="shared" si="3"/>
        <v>-6485.0430013330006</v>
      </c>
      <c r="Q11" s="605">
        <v>102.11420000000001</v>
      </c>
      <c r="R11" s="605">
        <v>-80.237119727401065</v>
      </c>
      <c r="S11" s="605">
        <v>3279.1111794740009</v>
      </c>
      <c r="T11" s="26"/>
      <c r="U11" s="19"/>
      <c r="V11" s="19"/>
      <c r="W11" s="27"/>
      <c r="Z11" s="27"/>
      <c r="AD11" s="27"/>
    </row>
    <row r="12" spans="1:30" ht="12.95" customHeight="1">
      <c r="A12" s="600" t="str">
        <f>'6.1'!A15</f>
        <v>červenec</v>
      </c>
      <c r="B12" s="937">
        <v>1182.7619264140319</v>
      </c>
      <c r="C12" s="602">
        <v>378.84481369430699</v>
      </c>
      <c r="D12" s="602">
        <f t="shared" si="0"/>
        <v>803.91711271972486</v>
      </c>
      <c r="E12" s="602">
        <v>0</v>
      </c>
      <c r="F12" s="602">
        <v>529.27211299999999</v>
      </c>
      <c r="G12" s="602">
        <f t="shared" si="1"/>
        <v>-529.27211299999999</v>
      </c>
      <c r="H12" s="602">
        <v>10.004473000000001</v>
      </c>
      <c r="I12" s="602">
        <v>-10.245574968713045</v>
      </c>
      <c r="J12" s="941">
        <v>294.89504768843801</v>
      </c>
      <c r="K12" s="937">
        <v>13018.631750879998</v>
      </c>
      <c r="L12" s="602">
        <v>4163.0944957183001</v>
      </c>
      <c r="M12" s="602">
        <f t="shared" si="2"/>
        <v>8855.5372551616983</v>
      </c>
      <c r="N12" s="602">
        <v>0</v>
      </c>
      <c r="O12" s="602">
        <v>5825.4399983789999</v>
      </c>
      <c r="P12" s="602">
        <f t="shared" si="3"/>
        <v>-5825.4399983789999</v>
      </c>
      <c r="Q12" s="602">
        <v>108.30503</v>
      </c>
      <c r="R12" s="602">
        <v>-101.55591667130497</v>
      </c>
      <c r="S12" s="602">
        <v>3239.958203454004</v>
      </c>
      <c r="T12" s="26"/>
      <c r="U12" s="19"/>
      <c r="V12" s="19"/>
      <c r="W12" s="27"/>
      <c r="Z12" s="27"/>
      <c r="AD12" s="27"/>
    </row>
    <row r="13" spans="1:30" ht="12.95" customHeight="1">
      <c r="A13" s="603" t="str">
        <f>'6.1'!A16</f>
        <v>srpen</v>
      </c>
      <c r="B13" s="938">
        <v>780.41650133646408</v>
      </c>
      <c r="C13" s="605">
        <v>15.458912759427001</v>
      </c>
      <c r="D13" s="605">
        <f t="shared" si="0"/>
        <v>764.95758857703709</v>
      </c>
      <c r="E13" s="605">
        <v>0</v>
      </c>
      <c r="F13" s="605">
        <v>512.76480400000003</v>
      </c>
      <c r="G13" s="605">
        <f t="shared" si="1"/>
        <v>-512.76480400000003</v>
      </c>
      <c r="H13" s="605">
        <v>10.177867000000001</v>
      </c>
      <c r="I13" s="605">
        <v>-6.0465037113508444</v>
      </c>
      <c r="J13" s="942">
        <v>268.41715528838796</v>
      </c>
      <c r="K13" s="938">
        <v>8601.0031600849998</v>
      </c>
      <c r="L13" s="605">
        <v>170.3836408542</v>
      </c>
      <c r="M13" s="605">
        <f t="shared" si="2"/>
        <v>8430.6195192308005</v>
      </c>
      <c r="N13" s="605">
        <v>0</v>
      </c>
      <c r="O13" s="605">
        <v>5652.3596719300003</v>
      </c>
      <c r="P13" s="605">
        <f t="shared" si="3"/>
        <v>-5652.3596719300003</v>
      </c>
      <c r="Q13" s="605">
        <v>110.40498799999999</v>
      </c>
      <c r="R13" s="605">
        <v>-69.449668452197685</v>
      </c>
      <c r="S13" s="605">
        <v>2958.1145037529973</v>
      </c>
      <c r="T13" s="26"/>
      <c r="U13" s="19"/>
      <c r="V13" s="19"/>
      <c r="W13" s="27"/>
      <c r="Z13" s="27"/>
      <c r="AD13" s="27"/>
    </row>
    <row r="14" spans="1:30" ht="12.95" customHeight="1">
      <c r="A14" s="606" t="str">
        <f>'6.1'!A17</f>
        <v>září</v>
      </c>
      <c r="B14" s="939">
        <v>605.91043035048801</v>
      </c>
      <c r="C14" s="608">
        <v>26.272808084163</v>
      </c>
      <c r="D14" s="605">
        <f t="shared" si="0"/>
        <v>579.63762226632502</v>
      </c>
      <c r="E14" s="608">
        <v>7.0777000000000007E-2</v>
      </c>
      <c r="F14" s="608">
        <v>276.11546499999997</v>
      </c>
      <c r="G14" s="605">
        <f t="shared" si="1"/>
        <v>-276.04468799999995</v>
      </c>
      <c r="H14" s="608">
        <v>9.1843279999999972</v>
      </c>
      <c r="I14" s="608">
        <v>-7.4880733547498819</v>
      </c>
      <c r="J14" s="943">
        <v>320.26533562107494</v>
      </c>
      <c r="K14" s="939">
        <v>6703.895783031001</v>
      </c>
      <c r="L14" s="608">
        <v>290.07819468410003</v>
      </c>
      <c r="M14" s="605">
        <f t="shared" si="2"/>
        <v>6413.8175883469012</v>
      </c>
      <c r="N14" s="608">
        <v>0.78239400000000003</v>
      </c>
      <c r="O14" s="608">
        <v>3053.5713932489998</v>
      </c>
      <c r="P14" s="605">
        <f t="shared" si="3"/>
        <v>-3052.788999249</v>
      </c>
      <c r="Q14" s="608">
        <v>99.325063999999983</v>
      </c>
      <c r="R14" s="608">
        <v>-80.835409585108053</v>
      </c>
      <c r="S14" s="608">
        <v>3541.1890626830086</v>
      </c>
      <c r="T14" s="26"/>
      <c r="U14" s="19"/>
      <c r="V14" s="19"/>
      <c r="W14" s="27"/>
      <c r="Z14" s="27"/>
      <c r="AD14" s="27"/>
    </row>
    <row r="15" spans="1:30" ht="12.95" customHeight="1">
      <c r="A15" s="603" t="str">
        <f>'6.1'!A18</f>
        <v>říjen</v>
      </c>
      <c r="B15" s="938">
        <v>652.49983585199197</v>
      </c>
      <c r="C15" s="605">
        <v>164.63093180145296</v>
      </c>
      <c r="D15" s="602">
        <f t="shared" si="0"/>
        <v>487.86890405053902</v>
      </c>
      <c r="E15" s="605">
        <v>125.503625</v>
      </c>
      <c r="F15" s="605">
        <v>13.949603999999999</v>
      </c>
      <c r="G15" s="602">
        <f t="shared" si="1"/>
        <v>111.55402100000001</v>
      </c>
      <c r="H15" s="605">
        <v>10.455900999999999</v>
      </c>
      <c r="I15" s="605">
        <v>4.3891081635190643</v>
      </c>
      <c r="J15" s="942">
        <v>605.48971788701988</v>
      </c>
      <c r="K15" s="938">
        <v>7204.7737255930006</v>
      </c>
      <c r="L15" s="605">
        <v>1821.3229174316002</v>
      </c>
      <c r="M15" s="602">
        <f t="shared" si="2"/>
        <v>5383.4508081614003</v>
      </c>
      <c r="N15" s="605">
        <v>1381.623525</v>
      </c>
      <c r="O15" s="605">
        <v>154.35693812599999</v>
      </c>
      <c r="P15" s="602">
        <f t="shared" si="3"/>
        <v>1227.266586874</v>
      </c>
      <c r="Q15" s="605">
        <v>113.046999</v>
      </c>
      <c r="R15" s="605">
        <v>31.776411760249175</v>
      </c>
      <c r="S15" s="605">
        <v>6691.9879822751518</v>
      </c>
      <c r="T15" s="26"/>
      <c r="U15" s="19"/>
      <c r="V15" s="19"/>
      <c r="W15" s="27"/>
      <c r="Z15" s="27"/>
      <c r="AD15" s="27"/>
    </row>
    <row r="16" spans="1:30" ht="12.95" customHeight="1">
      <c r="A16" s="603" t="str">
        <f>'6.1'!A19</f>
        <v>listopad</v>
      </c>
      <c r="B16" s="938">
        <v>641.22403763019497</v>
      </c>
      <c r="C16" s="605">
        <v>171.34741117028</v>
      </c>
      <c r="D16" s="605">
        <f t="shared" si="0"/>
        <v>469.87662645991497</v>
      </c>
      <c r="E16" s="605">
        <v>325.82558200000005</v>
      </c>
      <c r="F16" s="605">
        <v>6.2219349999999993</v>
      </c>
      <c r="G16" s="605">
        <f t="shared" si="1"/>
        <v>319.60364700000008</v>
      </c>
      <c r="H16" s="605">
        <v>9.817224999999997</v>
      </c>
      <c r="I16" s="605">
        <v>-6.7731882784580808</v>
      </c>
      <c r="J16" s="942">
        <v>806.07068673837307</v>
      </c>
      <c r="K16" s="938">
        <v>7085.8633019940007</v>
      </c>
      <c r="L16" s="605">
        <v>1888.4806069638</v>
      </c>
      <c r="M16" s="605">
        <f t="shared" si="2"/>
        <v>5197.3826950302009</v>
      </c>
      <c r="N16" s="605">
        <v>3580.9056419999997</v>
      </c>
      <c r="O16" s="605">
        <v>68.195393478</v>
      </c>
      <c r="P16" s="605">
        <f t="shared" si="3"/>
        <v>3512.7102485219998</v>
      </c>
      <c r="Q16" s="605">
        <v>105.43928399999999</v>
      </c>
      <c r="R16" s="605">
        <v>-59.743551562869918</v>
      </c>
      <c r="S16" s="605">
        <v>8875.2757791150689</v>
      </c>
      <c r="T16" s="26"/>
      <c r="U16" s="19"/>
      <c r="V16" s="19"/>
      <c r="W16" s="27"/>
      <c r="Z16" s="27"/>
      <c r="AD16" s="27"/>
    </row>
    <row r="17" spans="1:30" ht="12.95" customHeight="1">
      <c r="A17" s="603" t="str">
        <f>'6.1'!A20</f>
        <v>prosinec</v>
      </c>
      <c r="B17" s="938">
        <v>685.53290491335895</v>
      </c>
      <c r="C17" s="605">
        <v>433.40751943688201</v>
      </c>
      <c r="D17" s="605">
        <f t="shared" si="0"/>
        <v>252.12538547647694</v>
      </c>
      <c r="E17" s="605">
        <v>668.26260500000001</v>
      </c>
      <c r="F17" s="605">
        <v>0.34435199999999999</v>
      </c>
      <c r="G17" s="605">
        <f t="shared" si="1"/>
        <v>667.91825300000005</v>
      </c>
      <c r="H17" s="605">
        <v>10.733614000000001</v>
      </c>
      <c r="I17" s="605">
        <v>-7.6667701502979035</v>
      </c>
      <c r="J17" s="942">
        <v>938.44402262677499</v>
      </c>
      <c r="K17" s="938">
        <v>7512.7031437120013</v>
      </c>
      <c r="L17" s="605">
        <v>4752.7075301510004</v>
      </c>
      <c r="M17" s="605">
        <f t="shared" si="2"/>
        <v>2759.9956135610009</v>
      </c>
      <c r="N17" s="605">
        <v>7334.5513360000014</v>
      </c>
      <c r="O17" s="605">
        <v>3.7880739960000001</v>
      </c>
      <c r="P17" s="605">
        <f t="shared" si="3"/>
        <v>7330.7632620040013</v>
      </c>
      <c r="Q17" s="605">
        <v>115.788512</v>
      </c>
      <c r="R17" s="605">
        <v>-98.702340278850869</v>
      </c>
      <c r="S17" s="605">
        <v>10305.249727843853</v>
      </c>
      <c r="T17" s="26"/>
      <c r="U17" s="19"/>
      <c r="V17" s="19"/>
      <c r="W17" s="27"/>
      <c r="Z17" s="27"/>
      <c r="AD17" s="27"/>
    </row>
    <row r="18" spans="1:30" ht="12.95" customHeight="1">
      <c r="A18" s="600" t="str">
        <f>'6.1'!A21</f>
        <v>I. čtvrtletí</v>
      </c>
      <c r="B18" s="937">
        <f>SUM(B6:B8)</f>
        <v>1487.3965659157761</v>
      </c>
      <c r="C18" s="601">
        <f>SUM(C6:C8)</f>
        <v>62.522670683744003</v>
      </c>
      <c r="D18" s="601">
        <f t="shared" ref="D18:J18" si="4">SUM(D6:D8)</f>
        <v>1424.8738952320321</v>
      </c>
      <c r="E18" s="601">
        <f t="shared" si="4"/>
        <v>1311.1629229999999</v>
      </c>
      <c r="F18" s="601">
        <f t="shared" si="4"/>
        <v>4.7456049999999994</v>
      </c>
      <c r="G18" s="601">
        <f t="shared" si="4"/>
        <v>1306.417318</v>
      </c>
      <c r="H18" s="601">
        <f t="shared" si="4"/>
        <v>28.268299999999993</v>
      </c>
      <c r="I18" s="601">
        <f t="shared" si="4"/>
        <v>2.5031656851241131</v>
      </c>
      <c r="J18" s="944">
        <f t="shared" si="4"/>
        <v>2757.056347546908</v>
      </c>
      <c r="K18" s="937">
        <f>SUM(K6:K8)</f>
        <v>16242.379792025</v>
      </c>
      <c r="L18" s="601">
        <f t="shared" ref="L18:S18" si="5">SUM(L6:L8)</f>
        <v>680.01497028839992</v>
      </c>
      <c r="M18" s="601">
        <f t="shared" si="5"/>
        <v>15562.364821736601</v>
      </c>
      <c r="N18" s="601">
        <f t="shared" si="5"/>
        <v>14184.055362999999</v>
      </c>
      <c r="O18" s="601">
        <f t="shared" si="5"/>
        <v>51.617927125000001</v>
      </c>
      <c r="P18" s="601">
        <f t="shared" si="5"/>
        <v>14132.437435874999</v>
      </c>
      <c r="Q18" s="601">
        <f t="shared" si="5"/>
        <v>306.51781300000005</v>
      </c>
      <c r="R18" s="601">
        <f t="shared" si="5"/>
        <v>16.332096440671943</v>
      </c>
      <c r="S18" s="601">
        <f t="shared" si="5"/>
        <v>29984.98797417093</v>
      </c>
      <c r="U18" s="19"/>
      <c r="V18" s="19"/>
      <c r="AD18" s="27"/>
    </row>
    <row r="19" spans="1:30" ht="12.95" customHeight="1">
      <c r="A19" s="603" t="str">
        <f>'6.1'!A22</f>
        <v>II. čtvrtletí</v>
      </c>
      <c r="B19" s="938">
        <f>SUM(B9:B11)</f>
        <v>2440.251130620321</v>
      </c>
      <c r="C19" s="604">
        <f>SUM(C9:C11)</f>
        <v>43.693241961909997</v>
      </c>
      <c r="D19" s="604">
        <f t="shared" ref="D19:J19" si="6">SUM(D9:D11)</f>
        <v>2396.5578886584108</v>
      </c>
      <c r="E19" s="604">
        <f t="shared" si="6"/>
        <v>22.995089</v>
      </c>
      <c r="F19" s="604">
        <f t="shared" si="6"/>
        <v>1243.6379630000001</v>
      </c>
      <c r="G19" s="604">
        <f t="shared" si="6"/>
        <v>-1220.6428740000001</v>
      </c>
      <c r="H19" s="604">
        <f t="shared" si="6"/>
        <v>27.856059000000002</v>
      </c>
      <c r="I19" s="604">
        <f t="shared" si="6"/>
        <v>-13.180201172125233</v>
      </c>
      <c r="J19" s="945">
        <f t="shared" si="6"/>
        <v>1216.951274830536</v>
      </c>
      <c r="K19" s="938">
        <f>SUM(K9:K11)</f>
        <v>26726.041935246001</v>
      </c>
      <c r="L19" s="604">
        <f t="shared" ref="L19:S19" si="7">SUM(L9:L11)</f>
        <v>478.3671863463</v>
      </c>
      <c r="M19" s="604">
        <f t="shared" si="7"/>
        <v>26247.674748899703</v>
      </c>
      <c r="N19" s="604">
        <f t="shared" si="7"/>
        <v>249.65599500000002</v>
      </c>
      <c r="O19" s="604">
        <f t="shared" si="7"/>
        <v>13631.371346193</v>
      </c>
      <c r="P19" s="604">
        <f t="shared" si="7"/>
        <v>-13381.715351193001</v>
      </c>
      <c r="Q19" s="604">
        <f t="shared" si="7"/>
        <v>302.65356199999997</v>
      </c>
      <c r="R19" s="604">
        <f t="shared" si="7"/>
        <v>-170.54854048528614</v>
      </c>
      <c r="S19" s="604">
        <f t="shared" si="7"/>
        <v>13339.161500191987</v>
      </c>
      <c r="U19" s="19"/>
      <c r="V19" s="19"/>
      <c r="W19" s="19"/>
      <c r="X19" s="19"/>
      <c r="Y19" s="19"/>
      <c r="Z19" s="19"/>
      <c r="AA19" s="19"/>
      <c r="AB19" s="19"/>
      <c r="AC19" s="19"/>
      <c r="AD19" s="27"/>
    </row>
    <row r="20" spans="1:30" ht="12.95" customHeight="1">
      <c r="A20" s="603" t="str">
        <f>'6.1'!A23</f>
        <v>III. čtvrtletí</v>
      </c>
      <c r="B20" s="938">
        <f>SUM(B12:B14)</f>
        <v>2569.088858100984</v>
      </c>
      <c r="C20" s="604">
        <f>SUM(C12:C14)</f>
        <v>420.57653453789698</v>
      </c>
      <c r="D20" s="604">
        <f t="shared" ref="D20:J20" si="8">SUM(D12:D14)</f>
        <v>2148.5123235630872</v>
      </c>
      <c r="E20" s="604">
        <f t="shared" si="8"/>
        <v>7.0777000000000007E-2</v>
      </c>
      <c r="F20" s="604">
        <f t="shared" si="8"/>
        <v>1318.1523819999998</v>
      </c>
      <c r="G20" s="604">
        <f t="shared" si="8"/>
        <v>-1318.0816049999999</v>
      </c>
      <c r="H20" s="604">
        <f t="shared" si="8"/>
        <v>29.366668000000001</v>
      </c>
      <c r="I20" s="604">
        <f t="shared" si="8"/>
        <v>-23.780152034813771</v>
      </c>
      <c r="J20" s="945">
        <f t="shared" si="8"/>
        <v>883.57753859790091</v>
      </c>
      <c r="K20" s="938">
        <f>SUM(K12:K14)</f>
        <v>28323.530693995999</v>
      </c>
      <c r="L20" s="604">
        <f t="shared" ref="L20:S20" si="9">SUM(L12:L14)</f>
        <v>4623.5563312566001</v>
      </c>
      <c r="M20" s="604">
        <f t="shared" si="9"/>
        <v>23699.974362739398</v>
      </c>
      <c r="N20" s="604">
        <f t="shared" si="9"/>
        <v>0.78239400000000003</v>
      </c>
      <c r="O20" s="604">
        <f t="shared" si="9"/>
        <v>14531.371063557999</v>
      </c>
      <c r="P20" s="604">
        <f t="shared" si="9"/>
        <v>-14530.588669557999</v>
      </c>
      <c r="Q20" s="604">
        <f t="shared" si="9"/>
        <v>318.03508199999999</v>
      </c>
      <c r="R20" s="604">
        <f t="shared" si="9"/>
        <v>-251.84099470861071</v>
      </c>
      <c r="S20" s="604">
        <f t="shared" si="9"/>
        <v>9739.2617698900103</v>
      </c>
      <c r="U20" s="19"/>
      <c r="V20" s="19"/>
      <c r="W20" s="19"/>
      <c r="X20" s="19"/>
      <c r="Y20" s="19"/>
      <c r="Z20" s="19"/>
      <c r="AA20" s="19"/>
      <c r="AB20" s="19"/>
      <c r="AC20" s="19"/>
      <c r="AD20" s="27"/>
    </row>
    <row r="21" spans="1:30" ht="12.95" customHeight="1">
      <c r="A21" s="606" t="str">
        <f>'6.1'!A24</f>
        <v>IV. čtvrtletí</v>
      </c>
      <c r="B21" s="939">
        <f>SUM(B15:B17)</f>
        <v>1979.256778395546</v>
      </c>
      <c r="C21" s="607">
        <f>SUM(C15:C17)</f>
        <v>769.38586240861491</v>
      </c>
      <c r="D21" s="607">
        <f t="shared" ref="D21:J21" si="10">SUM(D15:D17)</f>
        <v>1209.8709159869309</v>
      </c>
      <c r="E21" s="607">
        <f t="shared" si="10"/>
        <v>1119.5918120000001</v>
      </c>
      <c r="F21" s="607">
        <f t="shared" si="10"/>
        <v>20.515891</v>
      </c>
      <c r="G21" s="607">
        <f t="shared" si="10"/>
        <v>1099.0759210000001</v>
      </c>
      <c r="H21" s="607">
        <f t="shared" si="10"/>
        <v>31.006740000000001</v>
      </c>
      <c r="I21" s="607">
        <f t="shared" si="10"/>
        <v>-10.050850265236921</v>
      </c>
      <c r="J21" s="946">
        <f t="shared" si="10"/>
        <v>2350.0044272521682</v>
      </c>
      <c r="K21" s="939">
        <f>SUM(K15:K17)</f>
        <v>21803.340171299002</v>
      </c>
      <c r="L21" s="607">
        <f t="shared" ref="L21:S21" si="11">SUM(L15:L17)</f>
        <v>8462.5110545464013</v>
      </c>
      <c r="M21" s="607">
        <f t="shared" si="11"/>
        <v>13340.829116752602</v>
      </c>
      <c r="N21" s="607">
        <f t="shared" si="11"/>
        <v>12297.080503000001</v>
      </c>
      <c r="O21" s="607">
        <f t="shared" si="11"/>
        <v>226.3404056</v>
      </c>
      <c r="P21" s="607">
        <f t="shared" si="11"/>
        <v>12070.740097400001</v>
      </c>
      <c r="Q21" s="607">
        <f t="shared" si="11"/>
        <v>334.27479499999998</v>
      </c>
      <c r="R21" s="607">
        <f t="shared" si="11"/>
        <v>-126.66948008147162</v>
      </c>
      <c r="S21" s="607">
        <f t="shared" si="11"/>
        <v>25872.513489234072</v>
      </c>
      <c r="U21" s="19"/>
      <c r="V21" s="19"/>
      <c r="W21" s="19"/>
      <c r="X21" s="19"/>
      <c r="Y21" s="19"/>
      <c r="Z21" s="19"/>
      <c r="AA21" s="19"/>
      <c r="AB21" s="19"/>
      <c r="AC21" s="19"/>
      <c r="AD21" s="27"/>
    </row>
    <row r="22" spans="1:30" ht="12.95" customHeight="1">
      <c r="A22" s="603" t="str">
        <f>'6.1'!A25</f>
        <v>I. pololetí</v>
      </c>
      <c r="B22" s="938">
        <f>SUM(B6:B11)</f>
        <v>3927.6476965360966</v>
      </c>
      <c r="C22" s="604">
        <f>SUM(C6:C11)</f>
        <v>106.21591264565402</v>
      </c>
      <c r="D22" s="604">
        <f t="shared" ref="D22:J22" si="12">SUM(D6:D11)</f>
        <v>3821.4317838904431</v>
      </c>
      <c r="E22" s="604">
        <f t="shared" si="12"/>
        <v>1334.1580119999999</v>
      </c>
      <c r="F22" s="604">
        <f t="shared" si="12"/>
        <v>1248.3835680000002</v>
      </c>
      <c r="G22" s="604">
        <f t="shared" si="12"/>
        <v>85.774443999999903</v>
      </c>
      <c r="H22" s="604">
        <f t="shared" si="12"/>
        <v>56.124358999999991</v>
      </c>
      <c r="I22" s="604">
        <f t="shared" si="12"/>
        <v>-10.67703548700112</v>
      </c>
      <c r="J22" s="945">
        <f t="shared" si="12"/>
        <v>3974.007622377444</v>
      </c>
      <c r="K22" s="938">
        <f>SUM(K6:K11)</f>
        <v>42968.421727271001</v>
      </c>
      <c r="L22" s="604">
        <f t="shared" ref="L22:S22" si="13">SUM(L6:L11)</f>
        <v>1158.3821566347001</v>
      </c>
      <c r="M22" s="604">
        <f t="shared" si="13"/>
        <v>41810.039570636305</v>
      </c>
      <c r="N22" s="604">
        <f t="shared" si="13"/>
        <v>14433.711357999999</v>
      </c>
      <c r="O22" s="604">
        <f t="shared" si="13"/>
        <v>13682.989273318</v>
      </c>
      <c r="P22" s="604">
        <f t="shared" si="13"/>
        <v>750.72208468199824</v>
      </c>
      <c r="Q22" s="604">
        <f t="shared" si="13"/>
        <v>609.17137500000001</v>
      </c>
      <c r="R22" s="604">
        <f t="shared" si="13"/>
        <v>-154.21644404461421</v>
      </c>
      <c r="S22" s="604">
        <f t="shared" si="13"/>
        <v>43324.149474362915</v>
      </c>
      <c r="U22" s="19"/>
      <c r="V22" s="19"/>
      <c r="W22" s="19"/>
      <c r="X22" s="19"/>
      <c r="Y22" s="19"/>
      <c r="Z22" s="19"/>
      <c r="AA22" s="19"/>
      <c r="AB22" s="19"/>
      <c r="AC22" s="19"/>
      <c r="AD22" s="27"/>
    </row>
    <row r="23" spans="1:30" ht="12.95" customHeight="1">
      <c r="A23" s="603" t="str">
        <f>'6.1'!A26</f>
        <v>II. pololetí</v>
      </c>
      <c r="B23" s="938">
        <f>SUM(B12:B17)</f>
        <v>4548.3456364965296</v>
      </c>
      <c r="C23" s="604">
        <f>SUM(C12:C17)</f>
        <v>1189.9623969465119</v>
      </c>
      <c r="D23" s="604">
        <f t="shared" ref="D23:J23" si="14">SUM(D12:D17)</f>
        <v>3358.3832395500181</v>
      </c>
      <c r="E23" s="604">
        <f t="shared" si="14"/>
        <v>1119.662589</v>
      </c>
      <c r="F23" s="604">
        <f t="shared" si="14"/>
        <v>1338.6682729999998</v>
      </c>
      <c r="G23" s="604">
        <f t="shared" si="14"/>
        <v>-219.00568399999975</v>
      </c>
      <c r="H23" s="604">
        <f t="shared" si="14"/>
        <v>60.373407999999998</v>
      </c>
      <c r="I23" s="604">
        <f t="shared" si="14"/>
        <v>-33.831002300050685</v>
      </c>
      <c r="J23" s="945">
        <f t="shared" si="14"/>
        <v>3233.5819658500686</v>
      </c>
      <c r="K23" s="938">
        <f>SUM(K12:K17)</f>
        <v>50126.870865295001</v>
      </c>
      <c r="L23" s="604">
        <f t="shared" ref="L23:S23" si="15">SUM(L12:L17)</f>
        <v>13086.067385803002</v>
      </c>
      <c r="M23" s="604">
        <f t="shared" si="15"/>
        <v>37040.803479491995</v>
      </c>
      <c r="N23" s="604">
        <f t="shared" si="15"/>
        <v>12297.862897000001</v>
      </c>
      <c r="O23" s="604">
        <f t="shared" si="15"/>
        <v>14757.711469157999</v>
      </c>
      <c r="P23" s="604">
        <f t="shared" si="15"/>
        <v>-2459.8485721579973</v>
      </c>
      <c r="Q23" s="604">
        <f t="shared" si="15"/>
        <v>652.30987700000003</v>
      </c>
      <c r="R23" s="604">
        <f t="shared" si="15"/>
        <v>-378.5104747900823</v>
      </c>
      <c r="S23" s="604">
        <f t="shared" si="15"/>
        <v>35611.775259124086</v>
      </c>
      <c r="U23" s="19"/>
      <c r="V23" s="19"/>
      <c r="W23" s="19"/>
      <c r="X23" s="19"/>
      <c r="Y23" s="19"/>
      <c r="Z23" s="19"/>
      <c r="AA23" s="19"/>
      <c r="AB23" s="19"/>
      <c r="AC23" s="19"/>
      <c r="AD23" s="27"/>
    </row>
    <row r="24" spans="1:30" ht="12.95" customHeight="1">
      <c r="A24" s="609" t="str">
        <f>'6.1'!A27</f>
        <v>rok</v>
      </c>
      <c r="B24" s="940">
        <f>SUM(B6:B17)</f>
        <v>8475.9933330326257</v>
      </c>
      <c r="C24" s="610">
        <f>SUM(C6:C17)</f>
        <v>1296.178309592166</v>
      </c>
      <c r="D24" s="610">
        <f t="shared" ref="D24:J24" si="16">SUM(D6:D17)</f>
        <v>7179.8150234404611</v>
      </c>
      <c r="E24" s="610">
        <f t="shared" si="16"/>
        <v>2453.8206009999999</v>
      </c>
      <c r="F24" s="610">
        <f t="shared" si="16"/>
        <v>2587.051841</v>
      </c>
      <c r="G24" s="610">
        <f t="shared" si="16"/>
        <v>-133.23124000000007</v>
      </c>
      <c r="H24" s="610">
        <f t="shared" si="16"/>
        <v>116.49776699999998</v>
      </c>
      <c r="I24" s="610">
        <f t="shared" si="16"/>
        <v>-44.508037787051805</v>
      </c>
      <c r="J24" s="947">
        <f t="shared" si="16"/>
        <v>7207.5895882275136</v>
      </c>
      <c r="K24" s="940">
        <f>SUM(K6:K17)</f>
        <v>93095.292592565995</v>
      </c>
      <c r="L24" s="610">
        <f t="shared" ref="L24:S24" si="17">SUM(L6:L17)</f>
        <v>14244.449542437702</v>
      </c>
      <c r="M24" s="610">
        <f t="shared" si="17"/>
        <v>78850.8430501283</v>
      </c>
      <c r="N24" s="610">
        <f t="shared" si="17"/>
        <v>26731.574254999996</v>
      </c>
      <c r="O24" s="610">
        <f t="shared" si="17"/>
        <v>28440.700742475998</v>
      </c>
      <c r="P24" s="610">
        <f t="shared" si="17"/>
        <v>-1709.1264874759991</v>
      </c>
      <c r="Q24" s="610">
        <f t="shared" si="17"/>
        <v>1261.481252</v>
      </c>
      <c r="R24" s="610">
        <f t="shared" si="17"/>
        <v>-532.72691883469656</v>
      </c>
      <c r="S24" s="610">
        <f t="shared" si="17"/>
        <v>78935.924733487002</v>
      </c>
      <c r="U24" s="19"/>
      <c r="V24" s="19"/>
      <c r="W24" s="19"/>
      <c r="X24" s="19"/>
      <c r="Y24" s="19"/>
      <c r="Z24" s="19"/>
      <c r="AA24" s="19"/>
      <c r="AB24" s="19"/>
      <c r="AC24" s="19"/>
      <c r="AD24" s="27"/>
    </row>
    <row r="25" spans="1:30" ht="12" customHeight="1">
      <c r="U25" s="19"/>
      <c r="V25" s="19"/>
      <c r="W25" s="19"/>
      <c r="X25" s="19"/>
      <c r="Y25" s="19"/>
      <c r="Z25" s="19"/>
      <c r="AA25" s="19"/>
      <c r="AB25" s="19"/>
      <c r="AC25" s="19"/>
      <c r="AD25" s="27"/>
    </row>
    <row r="26" spans="1:30" ht="15" customHeight="1">
      <c r="A26" s="564" t="s">
        <v>410</v>
      </c>
      <c r="B26" s="521"/>
      <c r="C26" s="521"/>
      <c r="D26" s="521"/>
      <c r="E26" s="521"/>
      <c r="F26" s="521"/>
      <c r="G26" s="19"/>
      <c r="L26" s="19"/>
      <c r="M26" s="19"/>
      <c r="N26" s="19"/>
      <c r="U26" s="19"/>
      <c r="V26" s="19"/>
      <c r="W26" s="19"/>
      <c r="X26" s="19"/>
      <c r="Y26" s="19"/>
      <c r="Z26" s="19"/>
      <c r="AA26" s="19"/>
      <c r="AB26" s="19"/>
      <c r="AC26" s="19"/>
      <c r="AD26" s="27"/>
    </row>
    <row r="27" spans="1:30" ht="12" customHeight="1">
      <c r="E27" s="19"/>
      <c r="F27" s="19"/>
      <c r="G27" s="19"/>
      <c r="J27" s="19"/>
      <c r="L27" s="19"/>
      <c r="M27" s="19"/>
      <c r="N27" s="19"/>
      <c r="Q27" s="20"/>
      <c r="U27" s="19"/>
      <c r="V27" s="19"/>
      <c r="W27" s="19"/>
      <c r="X27" s="19"/>
      <c r="Y27" s="19"/>
      <c r="Z27" s="19"/>
      <c r="AA27" s="19"/>
      <c r="AB27" s="19"/>
      <c r="AC27" s="19"/>
      <c r="AD27" s="27"/>
    </row>
    <row r="28" spans="1:30" ht="12" customHeight="1">
      <c r="B28" s="7" t="str">
        <f>B5</f>
        <v>do ČR</v>
      </c>
      <c r="C28" s="7" t="str">
        <f>E5</f>
        <v>ze ZP</v>
      </c>
      <c r="D28" s="7" t="str">
        <f>H4</f>
        <v>Výroba plynu
 v ČR
(celkem 
včetně VS)</v>
      </c>
      <c r="E28" s="19"/>
      <c r="F28" s="19"/>
      <c r="G28" s="19"/>
      <c r="H28" s="20"/>
      <c r="I28" s="20"/>
      <c r="J28" s="20"/>
      <c r="K28" s="20"/>
      <c r="L28" s="20"/>
      <c r="M28" s="20"/>
      <c r="N28" s="20"/>
      <c r="O28" s="20"/>
      <c r="P28" s="20"/>
      <c r="Q28" s="20"/>
      <c r="U28" s="19"/>
      <c r="V28" s="19"/>
      <c r="W28" s="19"/>
      <c r="X28" s="19"/>
      <c r="Y28" s="19"/>
      <c r="Z28" s="19"/>
      <c r="AA28" s="19"/>
      <c r="AB28" s="19"/>
      <c r="AC28" s="19"/>
      <c r="AD28" s="27"/>
    </row>
    <row r="29" spans="1:30" ht="12" customHeight="1">
      <c r="B29" s="19">
        <f>B24</f>
        <v>8475.9933330326257</v>
      </c>
      <c r="C29" s="19">
        <f>E24</f>
        <v>2453.8206009999999</v>
      </c>
      <c r="D29" s="19">
        <f>H24</f>
        <v>116.49776699999998</v>
      </c>
      <c r="E29" s="19"/>
      <c r="F29" s="19"/>
      <c r="G29" s="19"/>
      <c r="H29" s="20"/>
      <c r="I29" s="20"/>
      <c r="J29" s="20"/>
      <c r="K29" s="20"/>
      <c r="L29" s="20"/>
      <c r="M29" s="20"/>
      <c r="N29" s="20"/>
      <c r="O29" s="20"/>
      <c r="P29" s="20"/>
      <c r="Q29" s="1549"/>
      <c r="S29" s="21"/>
      <c r="U29" s="19"/>
      <c r="V29" s="19"/>
      <c r="W29" s="19"/>
      <c r="X29" s="19"/>
      <c r="Y29" s="19"/>
      <c r="Z29" s="19"/>
      <c r="AA29" s="19"/>
      <c r="AB29" s="19"/>
      <c r="AC29" s="19"/>
      <c r="AD29" s="27"/>
    </row>
    <row r="30" spans="1:30" ht="12" customHeight="1">
      <c r="B30" s="19">
        <f>C24*-1</f>
        <v>-1296.178309592166</v>
      </c>
      <c r="C30" s="19">
        <f>F24*-1</f>
        <v>-2587.051841</v>
      </c>
      <c r="D30" s="19">
        <f>J24*-1</f>
        <v>-7207.5895882275136</v>
      </c>
      <c r="H30" s="20"/>
      <c r="I30" s="20"/>
      <c r="J30" s="20"/>
      <c r="N30" s="20"/>
      <c r="O30" s="20"/>
      <c r="P30" s="20"/>
      <c r="Q30" s="1549"/>
      <c r="S30" s="21"/>
      <c r="U30" s="19"/>
      <c r="V30" s="19"/>
      <c r="W30" s="19"/>
      <c r="X30" s="19"/>
      <c r="Y30" s="19"/>
      <c r="Z30" s="19"/>
      <c r="AA30" s="19"/>
      <c r="AB30" s="19"/>
      <c r="AC30" s="19"/>
      <c r="AD30" s="27"/>
    </row>
    <row r="31" spans="1:30" ht="12" customHeight="1">
      <c r="E31" s="19"/>
      <c r="H31" s="20"/>
      <c r="I31" s="20"/>
      <c r="J31" s="20"/>
      <c r="K31" s="20"/>
      <c r="L31" s="20"/>
      <c r="M31" s="20"/>
      <c r="N31" s="20"/>
      <c r="O31" s="20"/>
      <c r="P31" s="20"/>
      <c r="Q31" s="1549"/>
      <c r="S31" s="21"/>
      <c r="U31" s="19"/>
      <c r="V31" s="19"/>
      <c r="AD31" s="27"/>
    </row>
    <row r="32" spans="1:30" ht="12" customHeight="1">
      <c r="E32" s="19"/>
      <c r="F32" s="19"/>
      <c r="G32" s="19"/>
      <c r="H32" s="19"/>
      <c r="I32" s="19"/>
      <c r="J32" s="19"/>
      <c r="K32" s="19"/>
      <c r="L32" s="19"/>
      <c r="M32" s="19"/>
      <c r="N32" s="19"/>
      <c r="O32" s="19"/>
      <c r="P32" s="19"/>
      <c r="Q32" s="1549"/>
      <c r="S32" s="21"/>
    </row>
    <row r="33" spans="8:19" ht="12" customHeight="1">
      <c r="H33" s="20"/>
      <c r="I33" s="20"/>
      <c r="J33" s="20"/>
      <c r="K33" s="20"/>
      <c r="L33" s="20"/>
      <c r="M33" s="20"/>
      <c r="N33" s="20"/>
      <c r="O33" s="20"/>
      <c r="P33" s="20"/>
      <c r="Q33" s="1549"/>
      <c r="S33" s="21"/>
    </row>
    <row r="34" spans="8:19" ht="12" customHeight="1">
      <c r="H34" s="20"/>
      <c r="I34" s="20"/>
      <c r="J34" s="20"/>
      <c r="K34" s="20"/>
      <c r="L34" s="20"/>
      <c r="M34" s="20"/>
      <c r="N34" s="20"/>
      <c r="O34" s="20"/>
      <c r="P34" s="20"/>
      <c r="Q34" s="1549"/>
      <c r="S34" s="21"/>
    </row>
    <row r="35" spans="8:19">
      <c r="H35" s="20"/>
      <c r="I35" s="20"/>
      <c r="J35" s="20"/>
      <c r="K35" s="20"/>
      <c r="L35" s="20"/>
      <c r="M35" s="20"/>
      <c r="N35" s="20"/>
      <c r="O35" s="20"/>
      <c r="P35" s="20"/>
      <c r="Q35" s="20"/>
    </row>
    <row r="36" spans="8:19">
      <c r="H36" s="20"/>
      <c r="I36" s="20"/>
      <c r="J36" s="20"/>
      <c r="K36" s="20"/>
      <c r="L36" s="20"/>
      <c r="M36" s="20"/>
      <c r="N36" s="20"/>
      <c r="O36" s="20"/>
      <c r="P36" s="20"/>
      <c r="Q36" s="20"/>
    </row>
    <row r="37" spans="8:19">
      <c r="H37" s="20"/>
      <c r="I37" s="20"/>
      <c r="J37" s="20"/>
      <c r="K37" s="20"/>
      <c r="L37" s="20"/>
      <c r="M37" s="20"/>
      <c r="N37" s="20"/>
      <c r="O37" s="20"/>
      <c r="P37" s="20"/>
      <c r="Q37" s="20"/>
    </row>
    <row r="38" spans="8:19">
      <c r="J38" s="22"/>
    </row>
    <row r="39" spans="8:19">
      <c r="H39" s="23"/>
      <c r="I39" s="23"/>
      <c r="J39" s="23"/>
      <c r="K39" s="23"/>
      <c r="L39" s="23"/>
      <c r="M39" s="23"/>
      <c r="N39" s="23"/>
      <c r="O39" s="23"/>
      <c r="P39" s="23"/>
      <c r="Q39" s="23"/>
      <c r="R39" s="23"/>
      <c r="S39" s="23"/>
    </row>
    <row r="40" spans="8:19">
      <c r="H40" s="23"/>
      <c r="I40" s="23"/>
      <c r="J40" s="23"/>
      <c r="K40" s="23"/>
      <c r="L40" s="23"/>
      <c r="M40" s="23"/>
      <c r="N40" s="23"/>
      <c r="O40" s="23"/>
      <c r="P40" s="23"/>
      <c r="Q40" s="23"/>
      <c r="R40" s="23"/>
      <c r="S40" s="23"/>
    </row>
    <row r="41" spans="8:19">
      <c r="H41" s="23"/>
      <c r="I41" s="23"/>
      <c r="J41" s="23"/>
      <c r="K41" s="23"/>
      <c r="L41" s="23"/>
      <c r="M41" s="23"/>
      <c r="N41" s="23"/>
      <c r="O41" s="23"/>
      <c r="P41" s="23"/>
      <c r="Q41" s="23"/>
      <c r="R41" s="23"/>
      <c r="S41" s="23"/>
    </row>
    <row r="42" spans="8:19">
      <c r="H42" s="23"/>
      <c r="I42" s="23"/>
      <c r="J42" s="23"/>
      <c r="K42" s="23"/>
      <c r="L42" s="23"/>
      <c r="M42" s="23"/>
      <c r="N42" s="23"/>
      <c r="O42" s="23"/>
      <c r="P42" s="23"/>
      <c r="Q42" s="23"/>
      <c r="R42" s="23"/>
      <c r="S42" s="23"/>
    </row>
    <row r="43" spans="8:19">
      <c r="H43" s="23"/>
      <c r="I43" s="23"/>
      <c r="J43" s="23"/>
      <c r="K43" s="23"/>
      <c r="L43" s="23"/>
      <c r="M43" s="23"/>
      <c r="N43" s="23"/>
      <c r="O43" s="23"/>
      <c r="P43" s="23"/>
      <c r="Q43" s="23"/>
      <c r="R43" s="23"/>
      <c r="S43" s="23"/>
    </row>
    <row r="44" spans="8:19">
      <c r="H44" s="23"/>
      <c r="I44" s="23"/>
      <c r="J44" s="23"/>
      <c r="K44" s="23"/>
      <c r="L44" s="23"/>
      <c r="M44" s="23"/>
      <c r="N44" s="23"/>
      <c r="O44" s="23"/>
      <c r="P44" s="23"/>
      <c r="Q44" s="23"/>
      <c r="R44" s="23"/>
      <c r="S44" s="23"/>
    </row>
    <row r="45" spans="8:19">
      <c r="H45" s="23"/>
      <c r="I45" s="23"/>
      <c r="J45" s="23"/>
      <c r="K45" s="23"/>
      <c r="L45" s="23"/>
      <c r="M45" s="23"/>
      <c r="N45" s="23"/>
      <c r="O45" s="23"/>
      <c r="P45" s="23"/>
      <c r="Q45" s="23"/>
      <c r="R45" s="23"/>
      <c r="S45" s="23"/>
    </row>
    <row r="46" spans="8:19">
      <c r="H46" s="23"/>
      <c r="I46" s="23"/>
      <c r="J46" s="23"/>
      <c r="K46" s="23"/>
      <c r="L46" s="23"/>
      <c r="M46" s="23"/>
      <c r="N46" s="23"/>
      <c r="O46" s="23"/>
      <c r="P46" s="23"/>
      <c r="Q46" s="23"/>
      <c r="R46" s="23"/>
      <c r="S46" s="23"/>
    </row>
    <row r="47" spans="8:19">
      <c r="H47" s="23"/>
      <c r="I47" s="23"/>
      <c r="J47" s="23"/>
      <c r="K47" s="23"/>
      <c r="L47" s="23"/>
      <c r="M47" s="23"/>
      <c r="N47" s="23"/>
      <c r="O47" s="23"/>
      <c r="P47" s="23"/>
      <c r="Q47" s="23"/>
      <c r="R47" s="23"/>
      <c r="S47" s="23"/>
    </row>
    <row r="48" spans="8:19">
      <c r="H48" s="23"/>
      <c r="I48" s="23"/>
      <c r="J48" s="23"/>
      <c r="K48" s="23"/>
      <c r="L48" s="23"/>
      <c r="M48" s="23"/>
      <c r="N48" s="23"/>
      <c r="O48" s="23"/>
      <c r="P48" s="23"/>
      <c r="Q48" s="23"/>
      <c r="R48" s="23"/>
      <c r="S48" s="23"/>
    </row>
  </sheetData>
  <mergeCells count="14">
    <mergeCell ref="Q29:Q34"/>
    <mergeCell ref="K4:M4"/>
    <mergeCell ref="N4:P4"/>
    <mergeCell ref="Q4:Q5"/>
    <mergeCell ref="A1:S1"/>
    <mergeCell ref="E4:G4"/>
    <mergeCell ref="H4:H5"/>
    <mergeCell ref="I4:I5"/>
    <mergeCell ref="J4:J5"/>
    <mergeCell ref="S4:S5"/>
    <mergeCell ref="R4:R5"/>
    <mergeCell ref="B3:J3"/>
    <mergeCell ref="K3:S3"/>
    <mergeCell ref="B4:D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1"/>
  <dimension ref="A1:X38"/>
  <sheetViews>
    <sheetView showGridLines="0" zoomScaleNormal="100" zoomScaleSheetLayoutView="100" workbookViewId="0">
      <selection sqref="A1:S1"/>
    </sheetView>
  </sheetViews>
  <sheetFormatPr defaultRowHeight="12.75"/>
  <cols>
    <col min="1" max="1" width="8.7109375" style="28" customWidth="1"/>
    <col min="2" max="4" width="7.28515625" style="28" customWidth="1"/>
    <col min="5" max="10" width="7.42578125" style="28" customWidth="1"/>
    <col min="11" max="13" width="7.5703125" style="28" customWidth="1"/>
    <col min="14" max="18" width="7.42578125" style="28" customWidth="1"/>
    <col min="19" max="19" width="7.7109375" style="28" customWidth="1"/>
    <col min="20" max="20" width="9.28515625" style="28" bestFit="1" customWidth="1"/>
    <col min="21" max="21" width="11.42578125" style="28" bestFit="1" customWidth="1"/>
    <col min="22" max="260" width="9.140625" style="28"/>
    <col min="261" max="273" width="10.7109375" style="28" customWidth="1"/>
    <col min="274" max="516" width="9.140625" style="28"/>
    <col min="517" max="529" width="10.7109375" style="28" customWidth="1"/>
    <col min="530" max="772" width="9.140625" style="28"/>
    <col min="773" max="785" width="10.7109375" style="28" customWidth="1"/>
    <col min="786" max="1028" width="9.140625" style="28"/>
    <col min="1029" max="1041" width="10.7109375" style="28" customWidth="1"/>
    <col min="1042" max="1284" width="9.140625" style="28"/>
    <col min="1285" max="1297" width="10.7109375" style="28" customWidth="1"/>
    <col min="1298" max="1540" width="9.140625" style="28"/>
    <col min="1541" max="1553" width="10.7109375" style="28" customWidth="1"/>
    <col min="1554" max="1796" width="9.140625" style="28"/>
    <col min="1797" max="1809" width="10.7109375" style="28" customWidth="1"/>
    <col min="1810" max="2052" width="9.140625" style="28"/>
    <col min="2053" max="2065" width="10.7109375" style="28" customWidth="1"/>
    <col min="2066" max="2308" width="9.140625" style="28"/>
    <col min="2309" max="2321" width="10.7109375" style="28" customWidth="1"/>
    <col min="2322" max="2564" width="9.140625" style="28"/>
    <col min="2565" max="2577" width="10.7109375" style="28" customWidth="1"/>
    <col min="2578" max="2820" width="9.140625" style="28"/>
    <col min="2821" max="2833" width="10.7109375" style="28" customWidth="1"/>
    <col min="2834" max="3076" width="9.140625" style="28"/>
    <col min="3077" max="3089" width="10.7109375" style="28" customWidth="1"/>
    <col min="3090" max="3332" width="9.140625" style="28"/>
    <col min="3333" max="3345" width="10.7109375" style="28" customWidth="1"/>
    <col min="3346" max="3588" width="9.140625" style="28"/>
    <col min="3589" max="3601" width="10.7109375" style="28" customWidth="1"/>
    <col min="3602" max="3844" width="9.140625" style="28"/>
    <col min="3845" max="3857" width="10.7109375" style="28" customWidth="1"/>
    <col min="3858" max="4100" width="9.140625" style="28"/>
    <col min="4101" max="4113" width="10.7109375" style="28" customWidth="1"/>
    <col min="4114" max="4356" width="9.140625" style="28"/>
    <col min="4357" max="4369" width="10.7109375" style="28" customWidth="1"/>
    <col min="4370" max="4612" width="9.140625" style="28"/>
    <col min="4613" max="4625" width="10.7109375" style="28" customWidth="1"/>
    <col min="4626" max="4868" width="9.140625" style="28"/>
    <col min="4869" max="4881" width="10.7109375" style="28" customWidth="1"/>
    <col min="4882" max="5124" width="9.140625" style="28"/>
    <col min="5125" max="5137" width="10.7109375" style="28" customWidth="1"/>
    <col min="5138" max="5380" width="9.140625" style="28"/>
    <col min="5381" max="5393" width="10.7109375" style="28" customWidth="1"/>
    <col min="5394" max="5636" width="9.140625" style="28"/>
    <col min="5637" max="5649" width="10.7109375" style="28" customWidth="1"/>
    <col min="5650" max="5892" width="9.140625" style="28"/>
    <col min="5893" max="5905" width="10.7109375" style="28" customWidth="1"/>
    <col min="5906" max="6148" width="9.140625" style="28"/>
    <col min="6149" max="6161" width="10.7109375" style="28" customWidth="1"/>
    <col min="6162" max="6404" width="9.140625" style="28"/>
    <col min="6405" max="6417" width="10.7109375" style="28" customWidth="1"/>
    <col min="6418" max="6660" width="9.140625" style="28"/>
    <col min="6661" max="6673" width="10.7109375" style="28" customWidth="1"/>
    <col min="6674" max="6916" width="9.140625" style="28"/>
    <col min="6917" max="6929" width="10.7109375" style="28" customWidth="1"/>
    <col min="6930" max="7172" width="9.140625" style="28"/>
    <col min="7173" max="7185" width="10.7109375" style="28" customWidth="1"/>
    <col min="7186" max="7428" width="9.140625" style="28"/>
    <col min="7429" max="7441" width="10.7109375" style="28" customWidth="1"/>
    <col min="7442" max="7684" width="9.140625" style="28"/>
    <col min="7685" max="7697" width="10.7109375" style="28" customWidth="1"/>
    <col min="7698" max="7940" width="9.140625" style="28"/>
    <col min="7941" max="7953" width="10.7109375" style="28" customWidth="1"/>
    <col min="7954" max="8196" width="9.140625" style="28"/>
    <col min="8197" max="8209" width="10.7109375" style="28" customWidth="1"/>
    <col min="8210" max="8452" width="9.140625" style="28"/>
    <col min="8453" max="8465" width="10.7109375" style="28" customWidth="1"/>
    <col min="8466" max="8708" width="9.140625" style="28"/>
    <col min="8709" max="8721" width="10.7109375" style="28" customWidth="1"/>
    <col min="8722" max="8964" width="9.140625" style="28"/>
    <col min="8965" max="8977" width="10.7109375" style="28" customWidth="1"/>
    <col min="8978" max="9220" width="9.140625" style="28"/>
    <col min="9221" max="9233" width="10.7109375" style="28" customWidth="1"/>
    <col min="9234" max="9476" width="9.140625" style="28"/>
    <col min="9477" max="9489" width="10.7109375" style="28" customWidth="1"/>
    <col min="9490" max="9732" width="9.140625" style="28"/>
    <col min="9733" max="9745" width="10.7109375" style="28" customWidth="1"/>
    <col min="9746" max="9988" width="9.140625" style="28"/>
    <col min="9989" max="10001" width="10.7109375" style="28" customWidth="1"/>
    <col min="10002" max="10244" width="9.140625" style="28"/>
    <col min="10245" max="10257" width="10.7109375" style="28" customWidth="1"/>
    <col min="10258" max="10500" width="9.140625" style="28"/>
    <col min="10501" max="10513" width="10.7109375" style="28" customWidth="1"/>
    <col min="10514" max="10756" width="9.140625" style="28"/>
    <col min="10757" max="10769" width="10.7109375" style="28" customWidth="1"/>
    <col min="10770" max="11012" width="9.140625" style="28"/>
    <col min="11013" max="11025" width="10.7109375" style="28" customWidth="1"/>
    <col min="11026" max="11268" width="9.140625" style="28"/>
    <col min="11269" max="11281" width="10.7109375" style="28" customWidth="1"/>
    <col min="11282" max="11524" width="9.140625" style="28"/>
    <col min="11525" max="11537" width="10.7109375" style="28" customWidth="1"/>
    <col min="11538" max="11780" width="9.140625" style="28"/>
    <col min="11781" max="11793" width="10.7109375" style="28" customWidth="1"/>
    <col min="11794" max="12036" width="9.140625" style="28"/>
    <col min="12037" max="12049" width="10.7109375" style="28" customWidth="1"/>
    <col min="12050" max="12292" width="9.140625" style="28"/>
    <col min="12293" max="12305" width="10.7109375" style="28" customWidth="1"/>
    <col min="12306" max="12548" width="9.140625" style="28"/>
    <col min="12549" max="12561" width="10.7109375" style="28" customWidth="1"/>
    <col min="12562" max="12804" width="9.140625" style="28"/>
    <col min="12805" max="12817" width="10.7109375" style="28" customWidth="1"/>
    <col min="12818" max="13060" width="9.140625" style="28"/>
    <col min="13061" max="13073" width="10.7109375" style="28" customWidth="1"/>
    <col min="13074" max="13316" width="9.140625" style="28"/>
    <col min="13317" max="13329" width="10.7109375" style="28" customWidth="1"/>
    <col min="13330" max="13572" width="9.140625" style="28"/>
    <col min="13573" max="13585" width="10.7109375" style="28" customWidth="1"/>
    <col min="13586" max="13828" width="9.140625" style="28"/>
    <col min="13829" max="13841" width="10.7109375" style="28" customWidth="1"/>
    <col min="13842" max="14084" width="9.140625" style="28"/>
    <col min="14085" max="14097" width="10.7109375" style="28" customWidth="1"/>
    <col min="14098" max="14340" width="9.140625" style="28"/>
    <col min="14341" max="14353" width="10.7109375" style="28" customWidth="1"/>
    <col min="14354" max="14596" width="9.140625" style="28"/>
    <col min="14597" max="14609" width="10.7109375" style="28" customWidth="1"/>
    <col min="14610" max="14852" width="9.140625" style="28"/>
    <col min="14853" max="14865" width="10.7109375" style="28" customWidth="1"/>
    <col min="14866" max="15108" width="9.140625" style="28"/>
    <col min="15109" max="15121" width="10.7109375" style="28" customWidth="1"/>
    <col min="15122" max="15364" width="9.140625" style="28"/>
    <col min="15365" max="15377" width="10.7109375" style="28" customWidth="1"/>
    <col min="15378" max="15620" width="9.140625" style="28"/>
    <col min="15621" max="15633" width="10.7109375" style="28" customWidth="1"/>
    <col min="15634" max="15876" width="9.140625" style="28"/>
    <col min="15877" max="15889" width="10.7109375" style="28" customWidth="1"/>
    <col min="15890" max="16132" width="9.140625" style="28"/>
    <col min="16133" max="16145" width="10.7109375" style="28" customWidth="1"/>
    <col min="16146" max="16383" width="9.140625" style="28"/>
    <col min="16384" max="16384" width="9.140625" style="28" customWidth="1"/>
  </cols>
  <sheetData>
    <row r="1" spans="1:24" ht="18">
      <c r="A1" s="1554" t="s">
        <v>369</v>
      </c>
      <c r="B1" s="1554"/>
      <c r="C1" s="1554"/>
      <c r="D1" s="1554"/>
      <c r="E1" s="1554"/>
      <c r="F1" s="1554"/>
      <c r="G1" s="1554"/>
      <c r="H1" s="1554"/>
      <c r="I1" s="1554"/>
      <c r="J1" s="1554"/>
      <c r="K1" s="1554"/>
      <c r="L1" s="1554"/>
      <c r="M1" s="1554"/>
      <c r="N1" s="1554"/>
      <c r="O1" s="1554"/>
      <c r="P1" s="1554"/>
      <c r="Q1" s="1554"/>
      <c r="R1" s="1554"/>
      <c r="S1" s="1554"/>
    </row>
    <row r="2" spans="1:24" ht="5.0999999999999996" customHeight="1">
      <c r="A2" s="132"/>
      <c r="B2" s="132"/>
      <c r="C2" s="132"/>
      <c r="D2" s="132"/>
      <c r="E2" s="132"/>
      <c r="F2" s="132"/>
      <c r="G2" s="132"/>
      <c r="H2" s="132"/>
      <c r="I2" s="132"/>
      <c r="J2" s="425"/>
      <c r="K2" s="132"/>
      <c r="L2" s="132"/>
      <c r="M2" s="132"/>
      <c r="N2" s="132"/>
      <c r="O2" s="132"/>
      <c r="P2" s="132"/>
      <c r="Q2" s="132"/>
      <c r="R2" s="132"/>
    </row>
    <row r="3" spans="1:24" ht="16.149999999999999" customHeight="1">
      <c r="A3" s="964" t="str">
        <f>'6.1'!A6</f>
        <v>Období</v>
      </c>
      <c r="B3" s="1562" t="s">
        <v>109</v>
      </c>
      <c r="C3" s="1563"/>
      <c r="D3" s="1563"/>
      <c r="E3" s="1563"/>
      <c r="F3" s="1563"/>
      <c r="G3" s="1563"/>
      <c r="H3" s="1563"/>
      <c r="I3" s="1563"/>
      <c r="J3" s="1564"/>
      <c r="K3" s="1563" t="s">
        <v>110</v>
      </c>
      <c r="L3" s="1563"/>
      <c r="M3" s="1563"/>
      <c r="N3" s="1563"/>
      <c r="O3" s="1563"/>
      <c r="P3" s="1563"/>
      <c r="Q3" s="1563"/>
      <c r="R3" s="1563"/>
      <c r="S3" s="1563"/>
    </row>
    <row r="4" spans="1:24" ht="52.5" customHeight="1">
      <c r="A4" s="961"/>
      <c r="B4" s="1565" t="s">
        <v>114</v>
      </c>
      <c r="C4" s="1566"/>
      <c r="D4" s="1566"/>
      <c r="E4" s="1566" t="s">
        <v>90</v>
      </c>
      <c r="F4" s="1566"/>
      <c r="G4" s="1566"/>
      <c r="H4" s="1552" t="s">
        <v>112</v>
      </c>
      <c r="I4" s="1552" t="s">
        <v>422</v>
      </c>
      <c r="J4" s="1555" t="s">
        <v>113</v>
      </c>
      <c r="K4" s="1561" t="s">
        <v>114</v>
      </c>
      <c r="L4" s="1561"/>
      <c r="M4" s="1561"/>
      <c r="N4" s="1561" t="s">
        <v>90</v>
      </c>
      <c r="O4" s="1561"/>
      <c r="P4" s="1561"/>
      <c r="Q4" s="1552" t="s">
        <v>112</v>
      </c>
      <c r="R4" s="1552" t="s">
        <v>422</v>
      </c>
      <c r="S4" s="1552" t="s">
        <v>113</v>
      </c>
      <c r="U4" s="39"/>
    </row>
    <row r="5" spans="1:24" ht="28.5" customHeight="1">
      <c r="A5" s="962"/>
      <c r="B5" s="936" t="s">
        <v>84</v>
      </c>
      <c r="C5" s="925" t="s">
        <v>88</v>
      </c>
      <c r="D5" s="925" t="s">
        <v>519</v>
      </c>
      <c r="E5" s="925" t="s">
        <v>91</v>
      </c>
      <c r="F5" s="925" t="s">
        <v>92</v>
      </c>
      <c r="G5" s="925" t="s">
        <v>93</v>
      </c>
      <c r="H5" s="1553"/>
      <c r="I5" s="1553"/>
      <c r="J5" s="1556"/>
      <c r="K5" s="573" t="s">
        <v>84</v>
      </c>
      <c r="L5" s="573" t="s">
        <v>88</v>
      </c>
      <c r="M5" s="573" t="s">
        <v>89</v>
      </c>
      <c r="N5" s="573" t="s">
        <v>91</v>
      </c>
      <c r="O5" s="573" t="s">
        <v>92</v>
      </c>
      <c r="P5" s="573" t="s">
        <v>93</v>
      </c>
      <c r="Q5" s="1553"/>
      <c r="R5" s="1553"/>
      <c r="S5" s="1553"/>
    </row>
    <row r="6" spans="1:24" ht="15.95" customHeight="1">
      <c r="A6" s="611">
        <v>2016</v>
      </c>
      <c r="B6" s="948">
        <v>33974.656483077597</v>
      </c>
      <c r="C6" s="612">
        <v>25851.579346631457</v>
      </c>
      <c r="D6" s="613">
        <v>8123.0771364461389</v>
      </c>
      <c r="E6" s="613">
        <v>2783.0275460000003</v>
      </c>
      <c r="F6" s="613">
        <v>2639.4406550000003</v>
      </c>
      <c r="G6" s="613">
        <v>143.58689099999981</v>
      </c>
      <c r="H6" s="613">
        <v>135.920783</v>
      </c>
      <c r="I6" s="613">
        <v>-147.4490044851363</v>
      </c>
      <c r="J6" s="951">
        <v>8255.1358059610029</v>
      </c>
      <c r="K6" s="612">
        <v>362845.226156599</v>
      </c>
      <c r="L6" s="612">
        <v>276069.58493614907</v>
      </c>
      <c r="M6" s="613">
        <v>86775.641220449994</v>
      </c>
      <c r="N6" s="613">
        <v>29778.373287749997</v>
      </c>
      <c r="O6" s="613">
        <v>28289.563147000001</v>
      </c>
      <c r="P6" s="613">
        <v>1488.8101407499971</v>
      </c>
      <c r="Q6" s="613">
        <v>1472.636014833</v>
      </c>
      <c r="R6" s="613">
        <v>-1493.9224045932206</v>
      </c>
      <c r="S6" s="613">
        <v>88243.164971439764</v>
      </c>
      <c r="U6" s="32"/>
      <c r="V6" s="30"/>
      <c r="X6" s="31"/>
    </row>
    <row r="7" spans="1:24" ht="15.95" customHeight="1">
      <c r="A7" s="614">
        <v>2017</v>
      </c>
      <c r="B7" s="949">
        <v>35009.191902951701</v>
      </c>
      <c r="C7" s="616">
        <v>26120.117308684228</v>
      </c>
      <c r="D7" s="616">
        <v>8889.0745942674657</v>
      </c>
      <c r="E7" s="616">
        <v>2383.3666699999999</v>
      </c>
      <c r="F7" s="616">
        <v>2808.5585060000003</v>
      </c>
      <c r="G7" s="616">
        <v>-425.19183600000031</v>
      </c>
      <c r="H7" s="616">
        <v>146.24423799999997</v>
      </c>
      <c r="I7" s="616">
        <v>-82.644242848546412</v>
      </c>
      <c r="J7" s="952">
        <v>8527.4827534189189</v>
      </c>
      <c r="K7" s="615">
        <v>373373.45817875804</v>
      </c>
      <c r="L7" s="616">
        <v>278591.54637629323</v>
      </c>
      <c r="M7" s="616">
        <v>94781.911802464805</v>
      </c>
      <c r="N7" s="616">
        <v>25481.562421869003</v>
      </c>
      <c r="O7" s="616">
        <v>29988.256826387002</v>
      </c>
      <c r="P7" s="616">
        <v>-4506.6944045179998</v>
      </c>
      <c r="Q7" s="616">
        <v>1579.5465430071999</v>
      </c>
      <c r="R7" s="616">
        <v>-858.54221397424408</v>
      </c>
      <c r="S7" s="616">
        <v>90996.221726979813</v>
      </c>
      <c r="U7" s="32"/>
      <c r="V7" s="30"/>
      <c r="X7" s="31"/>
    </row>
    <row r="8" spans="1:24" ht="15.95" customHeight="1">
      <c r="A8" s="611">
        <v>2018</v>
      </c>
      <c r="B8" s="948">
        <v>39769.765428846957</v>
      </c>
      <c r="C8" s="613">
        <v>31761.774558777062</v>
      </c>
      <c r="D8" s="613">
        <v>8007.990870069887</v>
      </c>
      <c r="E8" s="613">
        <v>2940.8980369999999</v>
      </c>
      <c r="F8" s="613">
        <v>2915.3978120000002</v>
      </c>
      <c r="G8" s="613">
        <v>25.500225000000455</v>
      </c>
      <c r="H8" s="613">
        <v>137.11352800000003</v>
      </c>
      <c r="I8" s="613">
        <v>12.151503918380358</v>
      </c>
      <c r="J8" s="951">
        <v>8182.7561269882681</v>
      </c>
      <c r="K8" s="612">
        <v>424106.72469706298</v>
      </c>
      <c r="L8" s="613">
        <v>338775.15421295812</v>
      </c>
      <c r="M8" s="613">
        <v>85331.570484104886</v>
      </c>
      <c r="N8" s="613">
        <v>31427.287188296003</v>
      </c>
      <c r="O8" s="613">
        <v>31142.004422767994</v>
      </c>
      <c r="P8" s="613">
        <v>285.28276552800071</v>
      </c>
      <c r="Q8" s="613">
        <v>1476.5038155359</v>
      </c>
      <c r="R8" s="613">
        <v>213.05420727199271</v>
      </c>
      <c r="S8" s="613">
        <v>87306.41127244079</v>
      </c>
      <c r="U8" s="32"/>
      <c r="V8" s="30"/>
      <c r="X8" s="31"/>
    </row>
    <row r="9" spans="1:24" ht="15.95" customHeight="1">
      <c r="A9" s="617">
        <v>2019</v>
      </c>
      <c r="B9" s="950">
        <v>36127.13677866853</v>
      </c>
      <c r="C9" s="619">
        <v>26593.943319249553</v>
      </c>
      <c r="D9" s="619">
        <v>9533.1934594189806</v>
      </c>
      <c r="E9" s="619">
        <v>1270.5150149999997</v>
      </c>
      <c r="F9" s="619">
        <v>2360.8505330000003</v>
      </c>
      <c r="G9" s="619">
        <v>-1090.3355180000001</v>
      </c>
      <c r="H9" s="619">
        <v>130.758104</v>
      </c>
      <c r="I9" s="619">
        <v>-8.9865718097942882</v>
      </c>
      <c r="J9" s="953">
        <v>8564.6294736091877</v>
      </c>
      <c r="K9" s="618">
        <v>385377.84945214103</v>
      </c>
      <c r="L9" s="619">
        <v>283856.62996003724</v>
      </c>
      <c r="M9" s="619">
        <v>101521.21949210369</v>
      </c>
      <c r="N9" s="619">
        <v>13570.520822</v>
      </c>
      <c r="O9" s="619">
        <v>25171.984552473001</v>
      </c>
      <c r="P9" s="619">
        <v>-11601.463730473</v>
      </c>
      <c r="Q9" s="619">
        <v>1410.2240117025001</v>
      </c>
      <c r="R9" s="619">
        <v>67.653965865697245</v>
      </c>
      <c r="S9" s="619">
        <v>91397.633739198907</v>
      </c>
      <c r="U9" s="32"/>
      <c r="V9" s="30"/>
      <c r="X9" s="31"/>
    </row>
    <row r="10" spans="1:24" ht="15.95" customHeight="1">
      <c r="A10" s="614">
        <v>2020</v>
      </c>
      <c r="B10" s="949">
        <v>43481.570748310362</v>
      </c>
      <c r="C10" s="616">
        <v>35891.603370085293</v>
      </c>
      <c r="D10" s="616">
        <v>7589.967378225062</v>
      </c>
      <c r="E10" s="616">
        <v>3039.8786140000002</v>
      </c>
      <c r="F10" s="616">
        <v>2018.9483439000005</v>
      </c>
      <c r="G10" s="616">
        <v>1020.9302701000001</v>
      </c>
      <c r="H10" s="616">
        <v>122.73749500000001</v>
      </c>
      <c r="I10" s="616">
        <v>-39.415970103982431</v>
      </c>
      <c r="J10" s="952">
        <v>8694.2191732210813</v>
      </c>
      <c r="K10" s="615">
        <v>464283.59933017602</v>
      </c>
      <c r="L10" s="616">
        <v>383388.20289967547</v>
      </c>
      <c r="M10" s="616">
        <v>80895.396430500507</v>
      </c>
      <c r="N10" s="616">
        <v>32462.113134000003</v>
      </c>
      <c r="O10" s="616">
        <v>21605.502131212197</v>
      </c>
      <c r="P10" s="616">
        <v>10856.611002787802</v>
      </c>
      <c r="Q10" s="616">
        <v>1333.460418543689</v>
      </c>
      <c r="R10" s="616">
        <v>-191.03649981864916</v>
      </c>
      <c r="S10" s="616">
        <v>92894.431352013344</v>
      </c>
      <c r="U10" s="32"/>
      <c r="V10" s="30"/>
      <c r="X10" s="31"/>
    </row>
    <row r="11" spans="1:24" ht="15.95" customHeight="1">
      <c r="A11" s="614">
        <v>2021</v>
      </c>
      <c r="B11" s="949">
        <v>45652.259324474602</v>
      </c>
      <c r="C11" s="616">
        <v>36933.36233226367</v>
      </c>
      <c r="D11" s="616">
        <v>8718.89699221093</v>
      </c>
      <c r="E11" s="616">
        <v>3110.832817</v>
      </c>
      <c r="F11" s="616">
        <v>2522.9196790000001</v>
      </c>
      <c r="G11" s="616">
        <v>587.9131380000008</v>
      </c>
      <c r="H11" s="616">
        <v>127.8657</v>
      </c>
      <c r="I11" s="616">
        <v>-0.94158440864021387</v>
      </c>
      <c r="J11" s="952">
        <v>9433.7342458022904</v>
      </c>
      <c r="K11" s="615">
        <v>486992.22733580403</v>
      </c>
      <c r="L11" s="616">
        <v>394171.88340152148</v>
      </c>
      <c r="M11" s="616">
        <v>92820.343934282457</v>
      </c>
      <c r="N11" s="616">
        <v>33243.426067410001</v>
      </c>
      <c r="O11" s="616">
        <v>26927.931600867996</v>
      </c>
      <c r="P11" s="616">
        <v>6315.4944665419971</v>
      </c>
      <c r="Q11" s="616">
        <v>1383.8311471305001</v>
      </c>
      <c r="R11" s="616">
        <v>217.80741569413337</v>
      </c>
      <c r="S11" s="616">
        <v>100737.47696364908</v>
      </c>
      <c r="U11" s="32"/>
      <c r="V11" s="30"/>
      <c r="X11" s="31"/>
    </row>
    <row r="12" spans="1:24" ht="15.95" customHeight="1">
      <c r="A12" s="611">
        <v>2022</v>
      </c>
      <c r="B12" s="948">
        <v>27084.570277629347</v>
      </c>
      <c r="C12" s="613">
        <v>18472.560859217843</v>
      </c>
      <c r="D12" s="613">
        <v>8612.0094184115096</v>
      </c>
      <c r="E12" s="613">
        <v>1963.353881</v>
      </c>
      <c r="F12" s="613">
        <v>3217.7731969999995</v>
      </c>
      <c r="G12" s="613">
        <v>-1254.4193159999998</v>
      </c>
      <c r="H12" s="613">
        <v>148.17810399999996</v>
      </c>
      <c r="I12" s="613">
        <v>37.994077157787217</v>
      </c>
      <c r="J12" s="951">
        <v>7543.7622835692955</v>
      </c>
      <c r="K12" s="612">
        <v>290582.45931474271</v>
      </c>
      <c r="L12" s="613">
        <v>197673.15025016331</v>
      </c>
      <c r="M12" s="613">
        <v>92909.309064579516</v>
      </c>
      <c r="N12" s="613">
        <v>21052.228124999998</v>
      </c>
      <c r="O12" s="613">
        <v>34629.594829982998</v>
      </c>
      <c r="P12" s="613">
        <v>-13577.366704983007</v>
      </c>
      <c r="Q12" s="613">
        <v>1607.7483028464599</v>
      </c>
      <c r="R12" s="613">
        <v>607.00765039404246</v>
      </c>
      <c r="S12" s="613">
        <v>81546.69831283699</v>
      </c>
      <c r="U12" s="32"/>
      <c r="V12" s="30"/>
      <c r="X12" s="31"/>
    </row>
    <row r="13" spans="1:24" ht="15.95" customHeight="1">
      <c r="A13" s="617">
        <v>2023</v>
      </c>
      <c r="B13" s="950">
        <v>7832.7169411087043</v>
      </c>
      <c r="C13" s="619">
        <v>1024.3844713606848</v>
      </c>
      <c r="D13" s="619">
        <v>6808.3324697480202</v>
      </c>
      <c r="E13" s="619">
        <v>1863.085806</v>
      </c>
      <c r="F13" s="619">
        <v>2024.6892387500002</v>
      </c>
      <c r="G13" s="619">
        <v>-161.6034327500002</v>
      </c>
      <c r="H13" s="619">
        <v>88.281060029999992</v>
      </c>
      <c r="I13" s="619">
        <v>23.563717258027523</v>
      </c>
      <c r="J13" s="953">
        <v>6758.5738142860464</v>
      </c>
      <c r="K13" s="618">
        <v>85662.679692538994</v>
      </c>
      <c r="L13" s="619">
        <v>11207.2981219918</v>
      </c>
      <c r="M13" s="619">
        <v>74455.381570547208</v>
      </c>
      <c r="N13" s="619">
        <v>20138.612132000002</v>
      </c>
      <c r="O13" s="619">
        <v>22159.935576032996</v>
      </c>
      <c r="P13" s="619">
        <v>-2021.3234440329993</v>
      </c>
      <c r="Q13" s="619">
        <v>960.10017335667874</v>
      </c>
      <c r="R13" s="619">
        <v>348.2895067855203</v>
      </c>
      <c r="S13" s="619">
        <v>73742.447806656404</v>
      </c>
      <c r="U13" s="32"/>
      <c r="V13" s="30"/>
      <c r="X13" s="31"/>
    </row>
    <row r="14" spans="1:24" ht="15.95" customHeight="1">
      <c r="A14" s="614">
        <v>2024</v>
      </c>
      <c r="B14" s="949">
        <v>6059.1143168756835</v>
      </c>
      <c r="C14" s="616">
        <v>336.97792558879746</v>
      </c>
      <c r="D14" s="616">
        <v>5722.1363912868865</v>
      </c>
      <c r="E14" s="616">
        <v>2476.3342630000002</v>
      </c>
      <c r="F14" s="616">
        <v>1580.6823582</v>
      </c>
      <c r="G14" s="616">
        <v>895.65190480000024</v>
      </c>
      <c r="H14" s="616">
        <v>113.91707805415101</v>
      </c>
      <c r="I14" s="616">
        <v>34.951849142329422</v>
      </c>
      <c r="J14" s="952">
        <v>6766.657223283366</v>
      </c>
      <c r="K14" s="615">
        <v>66167.802882643999</v>
      </c>
      <c r="L14" s="616">
        <v>3675.8628169985004</v>
      </c>
      <c r="M14" s="616">
        <v>62491.940065645496</v>
      </c>
      <c r="N14" s="616">
        <v>26933.730124000002</v>
      </c>
      <c r="O14" s="616">
        <v>17292.033949298002</v>
      </c>
      <c r="P14" s="616">
        <v>9641.6961747020014</v>
      </c>
      <c r="Q14" s="616">
        <v>1246.8042407877215</v>
      </c>
      <c r="R14" s="616">
        <v>427.88488542824467</v>
      </c>
      <c r="S14" s="616">
        <v>73808.325366563469</v>
      </c>
      <c r="U14" s="32"/>
      <c r="V14" s="30"/>
      <c r="X14" s="31"/>
    </row>
    <row r="15" spans="1:24" ht="15.95" customHeight="1">
      <c r="A15" s="617">
        <v>2025</v>
      </c>
      <c r="B15" s="950">
        <v>8475.9933330326257</v>
      </c>
      <c r="C15" s="619">
        <v>1296.178309592166</v>
      </c>
      <c r="D15" s="619">
        <v>7179.8150234404611</v>
      </c>
      <c r="E15" s="619">
        <v>2453.8206009999999</v>
      </c>
      <c r="F15" s="619">
        <v>2587.051841</v>
      </c>
      <c r="G15" s="619">
        <v>-133.23124000000007</v>
      </c>
      <c r="H15" s="619">
        <v>116.49776699999998</v>
      </c>
      <c r="I15" s="619">
        <v>-44.508037787051805</v>
      </c>
      <c r="J15" s="953">
        <v>7207.5895882275136</v>
      </c>
      <c r="K15" s="618">
        <v>93095.292592565995</v>
      </c>
      <c r="L15" s="619">
        <v>14244.449542437702</v>
      </c>
      <c r="M15" s="619">
        <v>78850.8430501283</v>
      </c>
      <c r="N15" s="619">
        <v>26731.574254999996</v>
      </c>
      <c r="O15" s="619">
        <v>28440.700742475998</v>
      </c>
      <c r="P15" s="619">
        <v>-1709.1264874759991</v>
      </c>
      <c r="Q15" s="619">
        <v>1261.481252</v>
      </c>
      <c r="R15" s="619">
        <v>-532.72691883469656</v>
      </c>
      <c r="S15" s="619">
        <v>78935.924733487002</v>
      </c>
      <c r="T15" s="1404"/>
      <c r="U15" s="32"/>
      <c r="V15" s="30"/>
      <c r="X15" s="31"/>
    </row>
    <row r="16" spans="1:24">
      <c r="E16" s="31"/>
      <c r="F16" s="31"/>
      <c r="G16" s="31"/>
      <c r="L16" s="31"/>
      <c r="M16" s="31"/>
      <c r="N16" s="31"/>
    </row>
    <row r="17" spans="1:20" s="558" customFormat="1" ht="17.100000000000001" customHeight="1">
      <c r="A17" s="1567" t="s">
        <v>411</v>
      </c>
      <c r="B17" s="1567"/>
      <c r="C17" s="1567"/>
      <c r="D17" s="1567"/>
      <c r="E17" s="1567"/>
      <c r="F17" s="1567"/>
      <c r="G17" s="1567"/>
      <c r="H17" s="1567"/>
      <c r="I17" s="1567"/>
      <c r="J17" s="565"/>
      <c r="K17" s="1560" t="s">
        <v>400</v>
      </c>
      <c r="L17" s="1560"/>
      <c r="M17" s="1560"/>
      <c r="N17" s="1560"/>
      <c r="O17" s="1560"/>
      <c r="P17" s="1560"/>
      <c r="Q17" s="1560"/>
      <c r="R17" s="1560"/>
      <c r="S17" s="1560"/>
      <c r="T17" s="566"/>
    </row>
    <row r="18" spans="1:20">
      <c r="B18" s="33"/>
      <c r="C18" s="33" t="str">
        <f t="shared" ref="C18:C28" si="0">D5</f>
        <v>saldo do/z ČR</v>
      </c>
      <c r="D18" s="33" t="str">
        <f>B5</f>
        <v>do ČR</v>
      </c>
      <c r="E18" s="33" t="str">
        <f>C5</f>
        <v>z ČR</v>
      </c>
      <c r="F18" s="33"/>
      <c r="G18" s="33"/>
      <c r="H18" s="33"/>
      <c r="I18" s="33"/>
      <c r="J18" s="34"/>
      <c r="K18" s="1560"/>
      <c r="L18" s="1560"/>
      <c r="M18" s="1560"/>
      <c r="N18" s="1560"/>
      <c r="O18" s="1560"/>
      <c r="P18" s="1560"/>
      <c r="Q18" s="1560"/>
      <c r="R18" s="1560"/>
      <c r="S18" s="1560"/>
    </row>
    <row r="19" spans="1:20" ht="9.9499999999999993" customHeight="1">
      <c r="B19" s="33">
        <f>A6</f>
        <v>2016</v>
      </c>
      <c r="C19" s="35">
        <f t="shared" si="0"/>
        <v>8123.0771364461389</v>
      </c>
      <c r="D19" s="35">
        <f t="shared" ref="D19:D28" si="1">B6</f>
        <v>33974.656483077597</v>
      </c>
      <c r="E19" s="33">
        <f t="shared" ref="E19:E28" si="2">C6*-1</f>
        <v>-25851.579346631457</v>
      </c>
      <c r="F19" s="33"/>
      <c r="G19" s="35"/>
      <c r="H19" s="34"/>
      <c r="I19" s="34"/>
      <c r="J19" s="34"/>
      <c r="K19" s="37"/>
      <c r="L19" s="37"/>
      <c r="M19" s="1413">
        <f>A6</f>
        <v>2016</v>
      </c>
      <c r="N19" s="1414">
        <f>B6/$B$11</f>
        <v>0.74420536871136778</v>
      </c>
      <c r="O19" s="1415">
        <f>$N$24-N19</f>
        <v>0.25579463128863222</v>
      </c>
      <c r="P19" s="37"/>
    </row>
    <row r="20" spans="1:20" ht="9.9499999999999993" customHeight="1">
      <c r="B20" s="33">
        <f t="shared" ref="B20:B28" si="3">A7</f>
        <v>2017</v>
      </c>
      <c r="C20" s="35">
        <f t="shared" si="0"/>
        <v>8889.0745942674657</v>
      </c>
      <c r="D20" s="35">
        <f t="shared" si="1"/>
        <v>35009.191902951701</v>
      </c>
      <c r="E20" s="33">
        <f t="shared" si="2"/>
        <v>-26120.117308684228</v>
      </c>
      <c r="F20" s="33"/>
      <c r="G20" s="33"/>
      <c r="H20" s="34"/>
      <c r="I20" s="34"/>
      <c r="J20" s="34"/>
      <c r="K20" s="37"/>
      <c r="L20" s="37"/>
      <c r="M20" s="1413">
        <f t="shared" ref="M20:M28" si="4">A7</f>
        <v>2017</v>
      </c>
      <c r="N20" s="1414">
        <f t="shared" ref="N20:N28" si="5">B7/$B$11</f>
        <v>0.76686657836850902</v>
      </c>
      <c r="O20" s="1415">
        <f t="shared" ref="O20:O28" si="6">$N$24-N20</f>
        <v>0.23313342163149098</v>
      </c>
      <c r="P20" s="37"/>
    </row>
    <row r="21" spans="1:20" ht="9.9499999999999993" customHeight="1">
      <c r="B21" s="33">
        <f t="shared" si="3"/>
        <v>2018</v>
      </c>
      <c r="C21" s="35">
        <f t="shared" si="0"/>
        <v>8007.990870069887</v>
      </c>
      <c r="D21" s="35">
        <f t="shared" si="1"/>
        <v>39769.765428846957</v>
      </c>
      <c r="E21" s="33">
        <f t="shared" si="2"/>
        <v>-31761.774558777062</v>
      </c>
      <c r="F21" s="33"/>
      <c r="G21" s="33"/>
      <c r="H21" s="34"/>
      <c r="I21" s="34"/>
      <c r="J21" s="34"/>
      <c r="K21" s="37"/>
      <c r="L21" s="37"/>
      <c r="M21" s="1413">
        <f t="shared" si="4"/>
        <v>2018</v>
      </c>
      <c r="N21" s="1414">
        <f t="shared" si="5"/>
        <v>0.87114561288593251</v>
      </c>
      <c r="O21" s="1415">
        <f t="shared" si="6"/>
        <v>0.12885438711406749</v>
      </c>
      <c r="P21" s="37"/>
    </row>
    <row r="22" spans="1:20" ht="9.9499999999999993" customHeight="1">
      <c r="B22" s="33">
        <f t="shared" si="3"/>
        <v>2019</v>
      </c>
      <c r="C22" s="35">
        <f t="shared" si="0"/>
        <v>9533.1934594189806</v>
      </c>
      <c r="D22" s="35">
        <f t="shared" si="1"/>
        <v>36127.13677866853</v>
      </c>
      <c r="E22" s="33">
        <f t="shared" si="2"/>
        <v>-26593.943319249553</v>
      </c>
      <c r="F22" s="33"/>
      <c r="G22" s="33"/>
      <c r="H22" s="34"/>
      <c r="I22" s="34"/>
      <c r="J22" s="34"/>
      <c r="K22" s="37"/>
      <c r="L22" s="37"/>
      <c r="M22" s="1413">
        <f t="shared" si="4"/>
        <v>2019</v>
      </c>
      <c r="N22" s="1414">
        <f t="shared" si="5"/>
        <v>0.79135484887821173</v>
      </c>
      <c r="O22" s="1415">
        <f t="shared" si="6"/>
        <v>0.20864515112178827</v>
      </c>
      <c r="P22" s="37"/>
    </row>
    <row r="23" spans="1:20" ht="9.9499999999999993" customHeight="1">
      <c r="B23" s="33">
        <f t="shared" si="3"/>
        <v>2020</v>
      </c>
      <c r="C23" s="35">
        <f t="shared" si="0"/>
        <v>7589.967378225062</v>
      </c>
      <c r="D23" s="35">
        <f t="shared" si="1"/>
        <v>43481.570748310362</v>
      </c>
      <c r="E23" s="33">
        <f t="shared" si="2"/>
        <v>-35891.603370085293</v>
      </c>
      <c r="F23" s="33"/>
      <c r="G23" s="33"/>
      <c r="H23" s="34"/>
      <c r="I23" s="34"/>
      <c r="J23" s="34"/>
      <c r="K23" s="37"/>
      <c r="L23" s="37"/>
      <c r="M23" s="1413">
        <f t="shared" si="4"/>
        <v>2020</v>
      </c>
      <c r="N23" s="1414">
        <f t="shared" si="5"/>
        <v>0.95245167252871288</v>
      </c>
      <c r="O23" s="1415">
        <f t="shared" si="6"/>
        <v>4.7548327471287122E-2</v>
      </c>
      <c r="P23" s="37"/>
    </row>
    <row r="24" spans="1:20" ht="9.9499999999999993" customHeight="1">
      <c r="B24" s="33">
        <f t="shared" si="3"/>
        <v>2021</v>
      </c>
      <c r="C24" s="35">
        <f t="shared" si="0"/>
        <v>8718.89699221093</v>
      </c>
      <c r="D24" s="35">
        <f t="shared" si="1"/>
        <v>45652.259324474602</v>
      </c>
      <c r="E24" s="33">
        <f t="shared" si="2"/>
        <v>-36933.36233226367</v>
      </c>
      <c r="F24" s="33"/>
      <c r="G24" s="33"/>
      <c r="H24" s="34"/>
      <c r="I24" s="34"/>
      <c r="J24" s="34"/>
      <c r="K24" s="37"/>
      <c r="L24" s="37"/>
      <c r="M24" s="1413">
        <f t="shared" si="4"/>
        <v>2021</v>
      </c>
      <c r="N24" s="1414">
        <f t="shared" si="5"/>
        <v>1</v>
      </c>
      <c r="O24" s="1415">
        <f t="shared" si="6"/>
        <v>0</v>
      </c>
      <c r="P24" s="37"/>
    </row>
    <row r="25" spans="1:20" ht="9.9499999999999993" customHeight="1">
      <c r="B25" s="33">
        <f t="shared" si="3"/>
        <v>2022</v>
      </c>
      <c r="C25" s="35">
        <f t="shared" si="0"/>
        <v>8612.0094184115096</v>
      </c>
      <c r="D25" s="35">
        <f t="shared" si="1"/>
        <v>27084.570277629347</v>
      </c>
      <c r="E25" s="33">
        <f t="shared" si="2"/>
        <v>-18472.560859217843</v>
      </c>
      <c r="F25" s="33"/>
      <c r="G25" s="33"/>
      <c r="H25" s="34"/>
      <c r="I25" s="34"/>
      <c r="J25" s="34"/>
      <c r="K25" s="37"/>
      <c r="L25" s="37"/>
      <c r="M25" s="1413">
        <f t="shared" si="4"/>
        <v>2022</v>
      </c>
      <c r="N25" s="1414">
        <f t="shared" si="5"/>
        <v>0.59327995324667437</v>
      </c>
      <c r="O25" s="1415">
        <f t="shared" si="6"/>
        <v>0.40672004675332563</v>
      </c>
      <c r="P25" s="37"/>
    </row>
    <row r="26" spans="1:20" ht="9.9499999999999993" customHeight="1">
      <c r="B26" s="33">
        <f t="shared" si="3"/>
        <v>2023</v>
      </c>
      <c r="C26" s="35">
        <f t="shared" si="0"/>
        <v>6808.3324697480202</v>
      </c>
      <c r="D26" s="35">
        <f t="shared" si="1"/>
        <v>7832.7169411087043</v>
      </c>
      <c r="E26" s="33">
        <f t="shared" si="2"/>
        <v>-1024.3844713606848</v>
      </c>
      <c r="F26" s="33"/>
      <c r="G26" s="33"/>
      <c r="H26" s="34"/>
      <c r="I26" s="34"/>
      <c r="J26" s="34"/>
      <c r="K26" s="37"/>
      <c r="L26" s="37"/>
      <c r="M26" s="1413">
        <f t="shared" si="4"/>
        <v>2023</v>
      </c>
      <c r="N26" s="1414">
        <f t="shared" si="5"/>
        <v>0.17157347866263239</v>
      </c>
      <c r="O26" s="1415">
        <f t="shared" si="6"/>
        <v>0.82842652133736761</v>
      </c>
      <c r="P26" s="37"/>
    </row>
    <row r="27" spans="1:20" ht="9.9499999999999993" customHeight="1">
      <c r="B27" s="33">
        <f t="shared" si="3"/>
        <v>2024</v>
      </c>
      <c r="C27" s="35">
        <f t="shared" si="0"/>
        <v>5722.1363912868865</v>
      </c>
      <c r="D27" s="35">
        <f t="shared" si="1"/>
        <v>6059.1143168756835</v>
      </c>
      <c r="E27" s="33">
        <f t="shared" si="2"/>
        <v>-336.97792558879746</v>
      </c>
      <c r="F27" s="33"/>
      <c r="G27" s="33"/>
      <c r="H27" s="34"/>
      <c r="I27" s="34"/>
      <c r="J27" s="34"/>
      <c r="K27" s="37"/>
      <c r="L27" s="37"/>
      <c r="M27" s="1413">
        <f t="shared" si="4"/>
        <v>2024</v>
      </c>
      <c r="N27" s="1414">
        <f t="shared" si="5"/>
        <v>0.13272320815078117</v>
      </c>
      <c r="O27" s="1415">
        <f t="shared" si="6"/>
        <v>0.8672767918492188</v>
      </c>
      <c r="P27" s="37"/>
    </row>
    <row r="28" spans="1:20" ht="9.9499999999999993" customHeight="1">
      <c r="B28" s="33">
        <f t="shared" si="3"/>
        <v>2025</v>
      </c>
      <c r="C28" s="35">
        <f t="shared" si="0"/>
        <v>7179.8150234404611</v>
      </c>
      <c r="D28" s="35">
        <f t="shared" si="1"/>
        <v>8475.9933330326257</v>
      </c>
      <c r="E28" s="33">
        <f t="shared" si="2"/>
        <v>-1296.178309592166</v>
      </c>
      <c r="F28" s="33"/>
      <c r="G28" s="33"/>
      <c r="H28" s="33"/>
      <c r="I28" s="33"/>
      <c r="J28" s="33"/>
      <c r="M28" s="1413">
        <f t="shared" si="4"/>
        <v>2025</v>
      </c>
      <c r="N28" s="1414">
        <f t="shared" si="5"/>
        <v>0.18566426850398107</v>
      </c>
      <c r="O28" s="1415">
        <f t="shared" si="6"/>
        <v>0.8143357314960189</v>
      </c>
      <c r="P28" s="37"/>
    </row>
    <row r="29" spans="1:20" ht="9.9499999999999993" customHeight="1">
      <c r="H29" s="36"/>
      <c r="I29" s="36"/>
      <c r="J29" s="36"/>
      <c r="K29" s="36"/>
      <c r="L29" s="36"/>
      <c r="M29" s="37"/>
      <c r="N29" s="36"/>
      <c r="O29" s="36"/>
      <c r="P29" s="36"/>
      <c r="Q29" s="36"/>
      <c r="R29" s="36"/>
      <c r="S29" s="36"/>
    </row>
    <row r="30" spans="1:20">
      <c r="H30" s="36"/>
      <c r="I30" s="36"/>
      <c r="J30" s="36"/>
      <c r="K30" s="36"/>
      <c r="L30" s="36"/>
      <c r="M30" s="36"/>
      <c r="N30" s="36"/>
      <c r="O30" s="36"/>
      <c r="P30" s="36"/>
      <c r="Q30" s="36"/>
      <c r="R30" s="36"/>
      <c r="S30" s="36"/>
    </row>
    <row r="31" spans="1:20">
      <c r="H31" s="36"/>
      <c r="I31" s="36"/>
      <c r="J31" s="36"/>
      <c r="K31" s="36"/>
      <c r="L31" s="36"/>
      <c r="M31" s="36"/>
      <c r="N31" s="36"/>
      <c r="O31" s="36"/>
      <c r="P31" s="36"/>
      <c r="Q31" s="36"/>
      <c r="R31" s="36"/>
      <c r="S31" s="36"/>
    </row>
    <row r="32" spans="1:20">
      <c r="H32" s="36"/>
      <c r="I32" s="36"/>
      <c r="J32" s="36"/>
      <c r="K32" s="36"/>
      <c r="L32" s="36"/>
      <c r="M32" s="36"/>
      <c r="N32" s="36"/>
      <c r="O32" s="36"/>
      <c r="P32" s="36"/>
      <c r="Q32" s="36"/>
      <c r="R32" s="36"/>
      <c r="S32" s="36"/>
    </row>
    <row r="33" spans="8:19">
      <c r="H33" s="36"/>
      <c r="I33" s="36"/>
      <c r="J33" s="36"/>
      <c r="K33" s="36"/>
      <c r="L33" s="36"/>
      <c r="M33" s="36"/>
      <c r="N33" s="36"/>
      <c r="O33" s="36"/>
      <c r="P33" s="36"/>
      <c r="Q33" s="36"/>
      <c r="R33" s="36"/>
      <c r="S33" s="36"/>
    </row>
    <row r="34" spans="8:19">
      <c r="H34" s="36"/>
      <c r="I34" s="36"/>
      <c r="J34" s="36"/>
      <c r="K34" s="36"/>
      <c r="L34" s="36"/>
      <c r="M34" s="36"/>
      <c r="N34" s="36"/>
      <c r="O34" s="36"/>
      <c r="P34" s="36"/>
      <c r="Q34" s="36"/>
      <c r="R34" s="36"/>
      <c r="S34" s="36"/>
    </row>
    <row r="35" spans="8:19">
      <c r="H35" s="36"/>
      <c r="I35" s="36"/>
      <c r="J35" s="36"/>
      <c r="K35" s="36"/>
      <c r="L35" s="36"/>
      <c r="M35" s="36"/>
      <c r="N35" s="36"/>
      <c r="O35" s="36"/>
      <c r="P35" s="36"/>
      <c r="Q35" s="36"/>
      <c r="R35" s="36"/>
      <c r="S35" s="36"/>
    </row>
    <row r="36" spans="8:19">
      <c r="H36" s="36"/>
      <c r="I36" s="36"/>
      <c r="J36" s="36"/>
      <c r="K36" s="32"/>
      <c r="L36" s="36"/>
      <c r="M36" s="36"/>
      <c r="N36" s="36"/>
      <c r="O36" s="36"/>
      <c r="P36" s="36"/>
      <c r="Q36" s="36"/>
      <c r="R36" s="36"/>
      <c r="S36" s="36"/>
    </row>
    <row r="37" spans="8:19">
      <c r="H37" s="36"/>
      <c r="I37" s="36"/>
      <c r="J37" s="36"/>
      <c r="K37" s="36"/>
      <c r="L37" s="36"/>
      <c r="M37" s="38"/>
      <c r="N37" s="36"/>
      <c r="O37" s="36"/>
      <c r="P37" s="36"/>
      <c r="Q37" s="36"/>
      <c r="R37" s="36"/>
      <c r="S37" s="36"/>
    </row>
    <row r="38" spans="8:19">
      <c r="H38" s="36"/>
      <c r="I38" s="36"/>
      <c r="J38" s="36"/>
      <c r="K38" s="36"/>
      <c r="L38" s="36"/>
      <c r="M38" s="36"/>
      <c r="N38" s="36"/>
      <c r="O38" s="36"/>
      <c r="P38" s="36"/>
      <c r="Q38" s="36"/>
      <c r="R38" s="36"/>
      <c r="S38" s="36"/>
    </row>
  </sheetData>
  <mergeCells count="15">
    <mergeCell ref="K17:S18"/>
    <mergeCell ref="A1:S1"/>
    <mergeCell ref="Q4:Q5"/>
    <mergeCell ref="R4:R5"/>
    <mergeCell ref="S4:S5"/>
    <mergeCell ref="J4:J5"/>
    <mergeCell ref="K4:M4"/>
    <mergeCell ref="N4:P4"/>
    <mergeCell ref="B3:J3"/>
    <mergeCell ref="K3:S3"/>
    <mergeCell ref="B4:D4"/>
    <mergeCell ref="E4:G4"/>
    <mergeCell ref="H4:H5"/>
    <mergeCell ref="I4:I5"/>
    <mergeCell ref="A17:I1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6E30910C169A742B2EA2F6857C7D85D" ma:contentTypeVersion="13" ma:contentTypeDescription="Vytvoří nový dokument" ma:contentTypeScope="" ma:versionID="a875a9a6cad8dbd018f64f6e964cdcc1">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e3ef694ad929e3188bb614b537bb1d54"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E06C1-BF9C-4FBD-AEDE-E96A4535DE49}">
  <ds:schemaRefs>
    <ds:schemaRef ds:uri="http://schemas.microsoft.com/sharepoint/v3/contenttype/forms"/>
  </ds:schemaRefs>
</ds:datastoreItem>
</file>

<file path=customXml/itemProps2.xml><?xml version="1.0" encoding="utf-8"?>
<ds:datastoreItem xmlns:ds="http://schemas.openxmlformats.org/officeDocument/2006/customXml" ds:itemID="{7BDF8E23-E86A-4E71-8DFE-D053A9B18473}">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5bf3f6dc-e993-4359-8647-cf971b7e723e"/>
    <ds:schemaRef ds:uri="http://schemas.microsoft.com/office/2006/documentManagement/types"/>
    <ds:schemaRef ds:uri="14dc2d1e-e557-46df-b43d-86cdda3daf61"/>
    <ds:schemaRef ds:uri="http://www.w3.org/XML/1998/namespace"/>
    <ds:schemaRef ds:uri="http://purl.org/dc/dcmitype/"/>
  </ds:schemaRefs>
</ds:datastoreItem>
</file>

<file path=customXml/itemProps3.xml><?xml version="1.0" encoding="utf-8"?>
<ds:datastoreItem xmlns:ds="http://schemas.openxmlformats.org/officeDocument/2006/customXml" ds:itemID="{479D95C9-35AD-4129-90AD-D67BC6A23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51</vt:i4>
      </vt:variant>
      <vt:variant>
        <vt:lpstr>Pojmenované oblasti</vt:lpstr>
      </vt:variant>
      <vt:variant>
        <vt:i4>58</vt:i4>
      </vt:variant>
    </vt:vector>
  </HeadingPairs>
  <TitlesOfParts>
    <vt:vector size="109" baseType="lpstr">
      <vt:lpstr>Titulní</vt:lpstr>
      <vt:lpstr>Obsah</vt:lpstr>
      <vt:lpstr>Úvod</vt:lpstr>
      <vt:lpstr>1</vt:lpstr>
      <vt:lpstr>2</vt:lpstr>
      <vt:lpstr>3.1</vt:lpstr>
      <vt:lpstr>3.2</vt:lpstr>
      <vt:lpstr>3.3</vt:lpstr>
      <vt:lpstr>3.4</vt:lpstr>
      <vt:lpstr>3.5</vt:lpstr>
      <vt:lpstr>4.1</vt:lpstr>
      <vt:lpstr>4.2</vt:lpstr>
      <vt:lpstr>5.1</vt:lpstr>
      <vt:lpstr>5.2</vt:lpstr>
      <vt:lpstr>5.3</vt:lpstr>
      <vt:lpstr>6.1</vt:lpstr>
      <vt:lpstr>6.2</vt:lpstr>
      <vt:lpstr>6.3</vt:lpstr>
      <vt:lpstr>6.4</vt:lpstr>
      <vt:lpstr>6.5</vt:lpstr>
      <vt:lpstr>6.6</vt:lpstr>
      <vt:lpstr>6.7</vt:lpstr>
      <vt:lpstr>7.1</vt:lpstr>
      <vt:lpstr>7.2</vt:lpstr>
      <vt:lpstr>7.3</vt:lpstr>
      <vt:lpstr>7.4</vt:lpstr>
      <vt:lpstr>7.5</vt:lpstr>
      <vt:lpstr>8.1</vt:lpstr>
      <vt:lpstr>8.2</vt:lpstr>
      <vt:lpstr>8.3</vt:lpstr>
      <vt:lpstr>8.4</vt:lpstr>
      <vt:lpstr>8.5</vt:lpstr>
      <vt:lpstr>8.6</vt:lpstr>
      <vt:lpstr>8.7</vt:lpstr>
      <vt:lpstr>8.8</vt:lpstr>
      <vt:lpstr>8.9</vt:lpstr>
      <vt:lpstr>9.1</vt:lpstr>
      <vt:lpstr>9.2</vt:lpstr>
      <vt:lpstr>9.3</vt:lpstr>
      <vt:lpstr>9.4</vt:lpstr>
      <vt:lpstr>9.5</vt:lpstr>
      <vt:lpstr>10</vt:lpstr>
      <vt:lpstr>11.1</vt:lpstr>
      <vt:lpstr>11.2</vt:lpstr>
      <vt:lpstr>11.3</vt:lpstr>
      <vt:lpstr>11.4</vt:lpstr>
      <vt:lpstr>11.5</vt:lpstr>
      <vt:lpstr>12.1</vt:lpstr>
      <vt:lpstr>12.2</vt:lpstr>
      <vt:lpstr>12.3</vt:lpstr>
      <vt:lpstr>13</vt:lpstr>
      <vt:lpstr>'1'!Oblast_tisku</vt:lpstr>
      <vt:lpstr>'10'!Oblast_tisku</vt:lpstr>
      <vt:lpstr>'11.1'!Oblast_tisku</vt:lpstr>
      <vt:lpstr>'11.2'!Oblast_tisku</vt:lpstr>
      <vt:lpstr>'11.3'!Oblast_tisku</vt:lpstr>
      <vt:lpstr>'11.4'!Oblast_tisku</vt:lpstr>
      <vt:lpstr>'11.5'!Oblast_tisku</vt:lpstr>
      <vt:lpstr>'12.1'!Oblast_tisku</vt:lpstr>
      <vt:lpstr>'12.2'!Oblast_tisku</vt:lpstr>
      <vt:lpstr>'12.3'!Oblast_tisku</vt:lpstr>
      <vt:lpstr>'13'!Oblast_tisku</vt:lpstr>
      <vt:lpstr>'2'!Oblast_tisku</vt:lpstr>
      <vt:lpstr>'3.1'!Oblast_tisku</vt:lpstr>
      <vt:lpstr>'3.2'!Oblast_tisku</vt:lpstr>
      <vt:lpstr>'3.3'!Oblast_tisku</vt:lpstr>
      <vt:lpstr>'3.4'!Oblast_tisku</vt:lpstr>
      <vt:lpstr>'3.5'!Oblast_tisku</vt:lpstr>
      <vt:lpstr>'4.1'!Oblast_tisku</vt:lpstr>
      <vt:lpstr>'4.2'!Oblast_tisku</vt:lpstr>
      <vt:lpstr>'5.1'!Oblast_tisku</vt:lpstr>
      <vt:lpstr>'5.2'!Oblast_tisku</vt:lpstr>
      <vt:lpstr>'5.3'!Oblast_tisku</vt:lpstr>
      <vt:lpstr>'6.1'!Oblast_tisku</vt:lpstr>
      <vt:lpstr>'6.2'!Oblast_tisku</vt:lpstr>
      <vt:lpstr>'6.3'!Oblast_tisku</vt:lpstr>
      <vt:lpstr>'6.4'!Oblast_tisku</vt:lpstr>
      <vt:lpstr>'6.5'!Oblast_tisku</vt:lpstr>
      <vt:lpstr>'6.6'!Oblast_tisku</vt:lpstr>
      <vt:lpstr>'6.7'!Oblast_tisku</vt:lpstr>
      <vt:lpstr>'7.1'!Oblast_tisku</vt:lpstr>
      <vt:lpstr>'7.2'!Oblast_tisku</vt:lpstr>
      <vt:lpstr>'7.3'!Oblast_tisku</vt:lpstr>
      <vt:lpstr>'7.4'!Oblast_tisku</vt:lpstr>
      <vt:lpstr>'7.5'!Oblast_tisku</vt:lpstr>
      <vt:lpstr>'8.1'!Oblast_tisku</vt:lpstr>
      <vt:lpstr>'8.2'!Oblast_tisku</vt:lpstr>
      <vt:lpstr>'8.3'!Oblast_tisku</vt:lpstr>
      <vt:lpstr>'8.4'!Oblast_tisku</vt:lpstr>
      <vt:lpstr>'8.5'!Oblast_tisku</vt:lpstr>
      <vt:lpstr>'8.6'!Oblast_tisku</vt:lpstr>
      <vt:lpstr>'8.7'!Oblast_tisku</vt:lpstr>
      <vt:lpstr>'8.8'!Oblast_tisku</vt:lpstr>
      <vt:lpstr>'8.9'!Oblast_tisku</vt:lpstr>
      <vt:lpstr>'9.1'!Oblast_tisku</vt:lpstr>
      <vt:lpstr>'9.2'!Oblast_tisku</vt:lpstr>
      <vt:lpstr>'9.3'!Oblast_tisku</vt:lpstr>
      <vt:lpstr>'9.4'!Oblast_tisku</vt:lpstr>
      <vt:lpstr>'9.5'!Oblast_tisku</vt:lpstr>
      <vt:lpstr>Obsah!Oblast_tisku</vt:lpstr>
      <vt:lpstr>Titulní!Oblast_tisku</vt:lpstr>
      <vt:lpstr>Úvod!Oblast_tisku</vt:lpstr>
      <vt:lpstr>Úvod!OLE_LINK107</vt:lpstr>
      <vt:lpstr>'2'!OLE_LINK42</vt:lpstr>
      <vt:lpstr>Úvod!OLE_LINK42</vt:lpstr>
      <vt:lpstr>'2'!OLE_LINK43</vt:lpstr>
      <vt:lpstr>Úvod!OLE_LINK43</vt:lpstr>
      <vt:lpstr>'2'!OLE_LINK6</vt:lpstr>
      <vt:lpstr>'2'!OLE_LINK7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smid</dc:creator>
  <cp:keywords/>
  <dc:description/>
  <cp:lastModifiedBy>Šmíd Michal</cp:lastModifiedBy>
  <cp:revision/>
  <cp:lastPrinted>2026-07-01T13:56:13Z</cp:lastPrinted>
  <dcterms:created xsi:type="dcterms:W3CDTF">2011-03-11T11:42:10Z</dcterms:created>
  <dcterms:modified xsi:type="dcterms:W3CDTF">2026-07-01T13:56:52Z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